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СХ\4. МП Развитие сх 2021-2030\14-Изменение (322-р)\"/>
    </mc:Choice>
  </mc:AlternateContent>
  <bookViews>
    <workbookView xWindow="0" yWindow="840" windowWidth="28800" windowHeight="1150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1'!$A$1:$N$16</definedName>
    <definedName name="_xlnm.Print_Area" localSheetId="1">'Приложение 2-ТЭО'!$A$1:$AV$57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" i="1" l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B19" i="1"/>
  <c r="AB20" i="1"/>
  <c r="AB24" i="1"/>
  <c r="AB31" i="1"/>
  <c r="G13" i="1" l="1"/>
  <c r="W13" i="1"/>
  <c r="U13" i="1"/>
  <c r="U18" i="1"/>
  <c r="G18" i="1"/>
  <c r="E18" i="1"/>
  <c r="G17" i="1" l="1"/>
  <c r="U17" i="1"/>
  <c r="E17" i="1" s="1"/>
  <c r="W54" i="1" l="1"/>
  <c r="U54" i="1" s="1"/>
  <c r="U57" i="1"/>
  <c r="V50" i="1"/>
  <c r="W50" i="1"/>
  <c r="W31" i="1"/>
  <c r="W24" i="1"/>
  <c r="W20" i="1"/>
  <c r="G57" i="1"/>
  <c r="E57" i="1" s="1"/>
  <c r="Q57" i="1"/>
  <c r="AC57" i="1"/>
  <c r="AG57" i="1"/>
  <c r="AK57" i="1"/>
  <c r="AO57" i="1"/>
  <c r="AS57" i="1"/>
  <c r="Y46" i="1"/>
  <c r="K31" i="1"/>
  <c r="N31" i="1"/>
  <c r="P31" i="1"/>
  <c r="R31" i="1"/>
  <c r="T31" i="1"/>
  <c r="V31" i="1"/>
  <c r="X31" i="1"/>
  <c r="Z31" i="1"/>
  <c r="AA31" i="1"/>
  <c r="G46" i="1"/>
  <c r="E46" i="1" s="1"/>
  <c r="U46" i="1"/>
  <c r="V24" i="1"/>
  <c r="I30" i="1"/>
  <c r="G30" i="1"/>
  <c r="E30" i="1" s="1"/>
  <c r="G29" i="1"/>
  <c r="E29" i="1" s="1"/>
  <c r="G28" i="1"/>
  <c r="I29" i="1"/>
  <c r="F12" i="1" l="1"/>
  <c r="F11" i="1" s="1"/>
  <c r="G16" i="1"/>
  <c r="F20" i="1"/>
  <c r="F21" i="1"/>
  <c r="F22" i="1"/>
  <c r="F23" i="1"/>
  <c r="F25" i="1"/>
  <c r="G25" i="1"/>
  <c r="F26" i="1"/>
  <c r="G26" i="1"/>
  <c r="F32" i="1"/>
  <c r="G32" i="1"/>
  <c r="F33" i="1"/>
  <c r="G33" i="1"/>
  <c r="F34" i="1"/>
  <c r="G34" i="1"/>
  <c r="G40" i="1"/>
  <c r="G42" i="1"/>
  <c r="G43" i="1"/>
  <c r="G44" i="1"/>
  <c r="G45" i="1"/>
  <c r="F47" i="1"/>
  <c r="F48" i="1"/>
  <c r="G48" i="1"/>
  <c r="F49" i="1"/>
  <c r="F50" i="1"/>
  <c r="F51" i="1"/>
  <c r="F52" i="1"/>
  <c r="G52" i="1"/>
  <c r="F53" i="1"/>
  <c r="F55" i="1"/>
  <c r="F54" i="1" s="1"/>
  <c r="G55" i="1"/>
  <c r="F24" i="1" l="1"/>
  <c r="U16" i="1" l="1"/>
  <c r="Y43" i="1"/>
  <c r="Y44" i="1"/>
  <c r="Y45" i="1"/>
  <c r="Y42" i="1"/>
  <c r="E45" i="1"/>
  <c r="U45" i="1"/>
  <c r="U28" i="1"/>
  <c r="E28" i="1"/>
  <c r="I28" i="1"/>
  <c r="E44" i="1"/>
  <c r="U44" i="1"/>
  <c r="E43" i="1"/>
  <c r="U43" i="1"/>
  <c r="T13" i="1"/>
  <c r="V13" i="1"/>
  <c r="X13" i="1"/>
  <c r="T20" i="1"/>
  <c r="V20" i="1"/>
  <c r="X20" i="1"/>
  <c r="S53" i="1"/>
  <c r="S23" i="1"/>
  <c r="G23" i="1" s="1"/>
  <c r="S22" i="1"/>
  <c r="S21" i="1"/>
  <c r="E16" i="1" l="1"/>
  <c r="E13" i="1" s="1"/>
  <c r="E10" i="1" s="1"/>
  <c r="E42" i="1"/>
  <c r="Q42" i="1"/>
  <c r="S49" i="1"/>
  <c r="G49" i="1" s="1"/>
  <c r="G47" i="1" s="1"/>
  <c r="E41" i="1" l="1"/>
  <c r="J41" i="1"/>
  <c r="Q41" i="1"/>
  <c r="AA14" i="1" l="1"/>
  <c r="S39" i="1"/>
  <c r="S31" i="1" s="1"/>
  <c r="R50" i="1"/>
  <c r="S50" i="1"/>
  <c r="E40" i="1"/>
  <c r="J40" i="1"/>
  <c r="M40" i="1"/>
  <c r="R54" i="1"/>
  <c r="S54" i="1"/>
  <c r="AC56" i="1"/>
  <c r="AG56" i="1"/>
  <c r="AK56" i="1"/>
  <c r="AO56" i="1"/>
  <c r="AS56" i="1"/>
  <c r="AC35" i="1"/>
  <c r="AG35" i="1"/>
  <c r="AK35" i="1"/>
  <c r="AO35" i="1"/>
  <c r="AS35" i="1"/>
  <c r="AC36" i="1"/>
  <c r="AG36" i="1"/>
  <c r="AK36" i="1"/>
  <c r="AO36" i="1"/>
  <c r="AS36" i="1"/>
  <c r="AC37" i="1"/>
  <c r="AG37" i="1"/>
  <c r="AK37" i="1"/>
  <c r="AO37" i="1"/>
  <c r="AS37" i="1"/>
  <c r="AC38" i="1"/>
  <c r="AG38" i="1"/>
  <c r="AK38" i="1"/>
  <c r="AO38" i="1"/>
  <c r="AS38" i="1"/>
  <c r="AC39" i="1"/>
  <c r="AG39" i="1"/>
  <c r="AK39" i="1"/>
  <c r="AO39" i="1"/>
  <c r="AS39" i="1"/>
  <c r="AC47" i="1"/>
  <c r="AG47" i="1"/>
  <c r="AK47" i="1"/>
  <c r="AO47" i="1"/>
  <c r="AS47" i="1"/>
  <c r="AC48" i="1"/>
  <c r="AG48" i="1"/>
  <c r="AK48" i="1"/>
  <c r="AO48" i="1"/>
  <c r="AS48" i="1"/>
  <c r="AC49" i="1"/>
  <c r="AG49" i="1"/>
  <c r="AK49" i="1"/>
  <c r="AO49" i="1"/>
  <c r="AS49" i="1"/>
  <c r="AC50" i="1"/>
  <c r="AG50" i="1"/>
  <c r="AK50" i="1"/>
  <c r="AO50" i="1"/>
  <c r="AS50" i="1"/>
  <c r="AC51" i="1"/>
  <c r="AG51" i="1"/>
  <c r="AK51" i="1"/>
  <c r="AO51" i="1"/>
  <c r="AS51" i="1"/>
  <c r="AC52" i="1"/>
  <c r="AG52" i="1"/>
  <c r="AK52" i="1"/>
  <c r="AO52" i="1"/>
  <c r="AS52" i="1"/>
  <c r="AC53" i="1"/>
  <c r="AG53" i="1"/>
  <c r="AK53" i="1"/>
  <c r="AO53" i="1"/>
  <c r="AS53" i="1"/>
  <c r="AC54" i="1"/>
  <c r="AG54" i="1"/>
  <c r="AK54" i="1"/>
  <c r="AO54" i="1"/>
  <c r="AS54" i="1"/>
  <c r="AC55" i="1"/>
  <c r="AG55" i="1"/>
  <c r="AK55" i="1"/>
  <c r="AO55" i="1"/>
  <c r="AS55" i="1"/>
  <c r="Q56" i="1"/>
  <c r="G56" i="1" s="1"/>
  <c r="G54" i="1" s="1"/>
  <c r="E56" i="1" l="1"/>
  <c r="AS15" i="1"/>
  <c r="AC15" i="1"/>
  <c r="AG15" i="1"/>
  <c r="AK15" i="1"/>
  <c r="AO15" i="1"/>
  <c r="Q15" i="1"/>
  <c r="O15" i="1"/>
  <c r="M15" i="1" s="1"/>
  <c r="G15" i="1" s="1"/>
  <c r="S14" i="1"/>
  <c r="S13" i="1" s="1"/>
  <c r="O12" i="1" l="1"/>
  <c r="G12" i="1" s="1"/>
  <c r="G11" i="1" s="1"/>
  <c r="N24" i="1" l="1"/>
  <c r="O24" i="1"/>
  <c r="P24" i="1"/>
  <c r="M26" i="1"/>
  <c r="E26" i="1" s="1"/>
  <c r="U35" i="1" l="1"/>
  <c r="U36" i="1"/>
  <c r="U37" i="1"/>
  <c r="U38" i="1"/>
  <c r="U39" i="1"/>
  <c r="U34" i="1"/>
  <c r="Y35" i="1"/>
  <c r="Y36" i="1"/>
  <c r="Y37" i="1"/>
  <c r="Y38" i="1"/>
  <c r="Y39" i="1"/>
  <c r="J36" i="1"/>
  <c r="F36" i="1" s="1"/>
  <c r="J37" i="1"/>
  <c r="F37" i="1" s="1"/>
  <c r="J38" i="1"/>
  <c r="F38" i="1" s="1"/>
  <c r="J39" i="1"/>
  <c r="F39" i="1" s="1"/>
  <c r="H37" i="1"/>
  <c r="H39" i="1"/>
  <c r="H36" i="1"/>
  <c r="H38" i="1"/>
  <c r="Q35" i="1"/>
  <c r="Q36" i="1"/>
  <c r="Q37" i="1"/>
  <c r="Q38" i="1"/>
  <c r="O53" i="1"/>
  <c r="G53" i="1" s="1"/>
  <c r="O38" i="1"/>
  <c r="O21" i="1"/>
  <c r="O51" i="1"/>
  <c r="G51" i="1" s="1"/>
  <c r="G50" i="1" s="1"/>
  <c r="Q39" i="1"/>
  <c r="M39" i="1"/>
  <c r="O35" i="1"/>
  <c r="O31" i="1" s="1"/>
  <c r="O22" i="1"/>
  <c r="G22" i="1" s="1"/>
  <c r="G39" i="1" l="1"/>
  <c r="O50" i="1"/>
  <c r="R47" i="1"/>
  <c r="S47" i="1"/>
  <c r="O14" i="1"/>
  <c r="R20" i="1"/>
  <c r="S20" i="1"/>
  <c r="E39" i="1" l="1"/>
  <c r="M49" i="1" l="1"/>
  <c r="O47" i="1"/>
  <c r="M38" i="1"/>
  <c r="G38" i="1" s="1"/>
  <c r="M37" i="1"/>
  <c r="M36" i="1"/>
  <c r="L35" i="1"/>
  <c r="J35" i="1"/>
  <c r="M35" i="1"/>
  <c r="F35" i="1" l="1"/>
  <c r="J31" i="1"/>
  <c r="H35" i="1"/>
  <c r="L31" i="1"/>
  <c r="G35" i="1"/>
  <c r="G37" i="1"/>
  <c r="E37" i="1" s="1"/>
  <c r="G36" i="1"/>
  <c r="E36" i="1" s="1"/>
  <c r="K21" i="1"/>
  <c r="G21" i="1" s="1"/>
  <c r="G20" i="1" s="1"/>
  <c r="G31" i="1" l="1"/>
  <c r="F31" i="1"/>
  <c r="F19" i="1" s="1"/>
  <c r="E35" i="1"/>
  <c r="E38" i="1"/>
  <c r="O20" i="1"/>
  <c r="O19" i="1" s="1"/>
  <c r="K24" i="1" l="1"/>
  <c r="E7" i="2"/>
  <c r="I27" i="1"/>
  <c r="H26" i="1"/>
  <c r="H14" i="1"/>
  <c r="M14" i="1"/>
  <c r="G14" i="1" s="1"/>
  <c r="Q14" i="1"/>
  <c r="Q13" i="1" s="1"/>
  <c r="Y14" i="1"/>
  <c r="AC14" i="1"/>
  <c r="AG14" i="1"/>
  <c r="AK14" i="1"/>
  <c r="AO14" i="1"/>
  <c r="AS14" i="1"/>
  <c r="E27" i="1" l="1"/>
  <c r="G27" i="1"/>
  <c r="G24" i="1" s="1"/>
  <c r="G19" i="1" s="1"/>
  <c r="G10" i="1" s="1"/>
  <c r="K54" i="1"/>
  <c r="Y55" i="1"/>
  <c r="U55" i="1"/>
  <c r="Q55" i="1"/>
  <c r="Q54" i="1" s="1"/>
  <c r="M55" i="1"/>
  <c r="I55" i="1"/>
  <c r="I54" i="1" s="1"/>
  <c r="H55" i="1"/>
  <c r="AA54" i="1"/>
  <c r="Z54" i="1"/>
  <c r="Y54" i="1"/>
  <c r="X54" i="1"/>
  <c r="V54" i="1"/>
  <c r="T54" i="1"/>
  <c r="P54" i="1"/>
  <c r="O54" i="1"/>
  <c r="N54" i="1"/>
  <c r="M54" i="1"/>
  <c r="L54" i="1"/>
  <c r="J54" i="1"/>
  <c r="H54" i="1"/>
  <c r="K50" i="1"/>
  <c r="Y53" i="1"/>
  <c r="U53" i="1"/>
  <c r="Q53" i="1"/>
  <c r="M53" i="1"/>
  <c r="H53" i="1"/>
  <c r="Y52" i="1"/>
  <c r="U52" i="1"/>
  <c r="Q52" i="1"/>
  <c r="M52" i="1"/>
  <c r="I52" i="1"/>
  <c r="H52" i="1"/>
  <c r="Y51" i="1"/>
  <c r="U51" i="1"/>
  <c r="U50" i="1" s="1"/>
  <c r="Q51" i="1"/>
  <c r="M51" i="1"/>
  <c r="M50" i="1" s="1"/>
  <c r="I51" i="1"/>
  <c r="H51" i="1"/>
  <c r="AA50" i="1"/>
  <c r="Z50" i="1"/>
  <c r="Y50" i="1"/>
  <c r="X50" i="1"/>
  <c r="T50" i="1"/>
  <c r="P50" i="1"/>
  <c r="N50" i="1"/>
  <c r="L50" i="1"/>
  <c r="J50" i="1"/>
  <c r="H50" i="1"/>
  <c r="K47" i="1"/>
  <c r="Y49" i="1"/>
  <c r="U49" i="1"/>
  <c r="Q49" i="1"/>
  <c r="I49" i="1"/>
  <c r="H49" i="1"/>
  <c r="K20" i="1"/>
  <c r="AS23" i="1"/>
  <c r="AO23" i="1"/>
  <c r="AK23" i="1"/>
  <c r="AG23" i="1"/>
  <c r="AC23" i="1"/>
  <c r="Y23" i="1"/>
  <c r="U23" i="1"/>
  <c r="Q23" i="1"/>
  <c r="M23" i="1"/>
  <c r="I23" i="1"/>
  <c r="H23" i="1"/>
  <c r="AS22" i="1"/>
  <c r="AO22" i="1"/>
  <c r="AK22" i="1"/>
  <c r="AG22" i="1"/>
  <c r="AC22" i="1"/>
  <c r="Y22" i="1"/>
  <c r="U22" i="1"/>
  <c r="Q22" i="1"/>
  <c r="M22" i="1"/>
  <c r="I22" i="1"/>
  <c r="H22" i="1"/>
  <c r="Q50" i="1" l="1"/>
  <c r="E53" i="1"/>
  <c r="E49" i="1"/>
  <c r="E22" i="1"/>
  <c r="E23" i="1"/>
  <c r="I50" i="1"/>
  <c r="E52" i="1"/>
  <c r="E51" i="1"/>
  <c r="E55" i="1"/>
  <c r="E54" i="1" s="1"/>
  <c r="E50" i="1" l="1"/>
  <c r="AS34" i="1"/>
  <c r="AO34" i="1"/>
  <c r="AK34" i="1"/>
  <c r="AG34" i="1"/>
  <c r="AC34" i="1"/>
  <c r="Y34" i="1"/>
  <c r="Q34" i="1"/>
  <c r="M34" i="1"/>
  <c r="I34" i="1"/>
  <c r="H34" i="1"/>
  <c r="AS33" i="1"/>
  <c r="AO33" i="1"/>
  <c r="AK33" i="1"/>
  <c r="AG33" i="1"/>
  <c r="AC33" i="1"/>
  <c r="Y33" i="1"/>
  <c r="U33" i="1"/>
  <c r="Q33" i="1"/>
  <c r="M33" i="1"/>
  <c r="I33" i="1"/>
  <c r="H33" i="1"/>
  <c r="Y48" i="1"/>
  <c r="U48" i="1"/>
  <c r="Q48" i="1"/>
  <c r="Q47" i="1" s="1"/>
  <c r="M48" i="1"/>
  <c r="M47" i="1" s="1"/>
  <c r="I48" i="1"/>
  <c r="I47" i="1" s="1"/>
  <c r="H48" i="1"/>
  <c r="AA47" i="1"/>
  <c r="Z47" i="1"/>
  <c r="Y47" i="1"/>
  <c r="X47" i="1"/>
  <c r="W47" i="1"/>
  <c r="W19" i="1" s="1"/>
  <c r="W10" i="1" s="1"/>
  <c r="V47" i="1"/>
  <c r="V19" i="1" s="1"/>
  <c r="U47" i="1"/>
  <c r="T47" i="1"/>
  <c r="P47" i="1"/>
  <c r="N47" i="1"/>
  <c r="L47" i="1"/>
  <c r="J47" i="1"/>
  <c r="H47" i="1"/>
  <c r="E48" i="1" l="1"/>
  <c r="E47" i="1" s="1"/>
  <c r="E34" i="1"/>
  <c r="E33" i="1"/>
  <c r="D7" i="2"/>
  <c r="I32" i="1" l="1"/>
  <c r="I31" i="1" s="1"/>
  <c r="I25" i="1" l="1"/>
  <c r="I24" i="1" s="1"/>
  <c r="AS32" i="1" l="1"/>
  <c r="AO32" i="1"/>
  <c r="AK32" i="1"/>
  <c r="AG32" i="1"/>
  <c r="AC32" i="1"/>
  <c r="Y32" i="1"/>
  <c r="Y31" i="1" s="1"/>
  <c r="U32" i="1"/>
  <c r="U31" i="1" s="1"/>
  <c r="Q32" i="1"/>
  <c r="Q31" i="1" s="1"/>
  <c r="M32" i="1"/>
  <c r="M31" i="1" s="1"/>
  <c r="H32" i="1"/>
  <c r="H31" i="1" s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E32" i="1" l="1"/>
  <c r="E31" i="1" s="1"/>
  <c r="AS25" i="1"/>
  <c r="AO25" i="1"/>
  <c r="AK25" i="1"/>
  <c r="AG25" i="1"/>
  <c r="AC25" i="1"/>
  <c r="Y25" i="1"/>
  <c r="U25" i="1"/>
  <c r="U24" i="1" s="1"/>
  <c r="Q25" i="1"/>
  <c r="M25" i="1"/>
  <c r="M24" i="1" s="1"/>
  <c r="H25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A24" i="1"/>
  <c r="Z24" i="1"/>
  <c r="Y24" i="1"/>
  <c r="X24" i="1"/>
  <c r="X19" i="1" s="1"/>
  <c r="T24" i="1"/>
  <c r="T19" i="1" s="1"/>
  <c r="S24" i="1"/>
  <c r="S19" i="1" s="1"/>
  <c r="R24" i="1"/>
  <c r="R19" i="1" s="1"/>
  <c r="Q24" i="1"/>
  <c r="L24" i="1"/>
  <c r="K19" i="1"/>
  <c r="J24" i="1"/>
  <c r="H24" i="1"/>
  <c r="AS21" i="1"/>
  <c r="AO21" i="1"/>
  <c r="AK21" i="1"/>
  <c r="AG21" i="1"/>
  <c r="AC21" i="1"/>
  <c r="Y21" i="1"/>
  <c r="U21" i="1"/>
  <c r="U20" i="1" s="1"/>
  <c r="U19" i="1" s="1"/>
  <c r="Q21" i="1"/>
  <c r="Q20" i="1" s="1"/>
  <c r="Q19" i="1" s="1"/>
  <c r="M21" i="1"/>
  <c r="M20" i="1" s="1"/>
  <c r="M19" i="1" s="1"/>
  <c r="I21" i="1"/>
  <c r="H21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A20" i="1"/>
  <c r="Z20" i="1"/>
  <c r="Y20" i="1"/>
  <c r="P20" i="1"/>
  <c r="P19" i="1" s="1"/>
  <c r="N20" i="1"/>
  <c r="N19" i="1" s="1"/>
  <c r="L20" i="1"/>
  <c r="J20" i="1"/>
  <c r="H20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A19" i="1"/>
  <c r="Z19" i="1"/>
  <c r="Y19" i="1"/>
  <c r="L19" i="1"/>
  <c r="J19" i="1"/>
  <c r="J15" i="1" s="1"/>
  <c r="F15" i="1" s="1"/>
  <c r="H19" i="1"/>
  <c r="J14" i="1" l="1"/>
  <c r="I15" i="1"/>
  <c r="E15" i="1" s="1"/>
  <c r="I20" i="1"/>
  <c r="E21" i="1"/>
  <c r="E20" i="1" s="1"/>
  <c r="I19" i="1"/>
  <c r="E25" i="1"/>
  <c r="E24" i="1" s="1"/>
  <c r="K13" i="1"/>
  <c r="L13" i="1"/>
  <c r="N13" i="1"/>
  <c r="O13" i="1"/>
  <c r="P13" i="1"/>
  <c r="R13" i="1"/>
  <c r="Z13" i="1"/>
  <c r="AA13" i="1"/>
  <c r="AB13" i="1"/>
  <c r="AD13" i="1"/>
  <c r="AE13" i="1"/>
  <c r="AF13" i="1"/>
  <c r="AH13" i="1"/>
  <c r="AI13" i="1"/>
  <c r="AJ13" i="1"/>
  <c r="AL13" i="1"/>
  <c r="AM13" i="1"/>
  <c r="AN13" i="1"/>
  <c r="AP13" i="1"/>
  <c r="AQ13" i="1"/>
  <c r="AR13" i="1"/>
  <c r="AT13" i="1"/>
  <c r="AU13" i="1"/>
  <c r="AV13" i="1"/>
  <c r="J13" i="1" l="1"/>
  <c r="F14" i="1"/>
  <c r="I14" i="1"/>
  <c r="E19" i="1"/>
  <c r="AS13" i="1"/>
  <c r="AO13" i="1"/>
  <c r="AK13" i="1"/>
  <c r="AG13" i="1"/>
  <c r="AC13" i="1"/>
  <c r="Y13" i="1"/>
  <c r="M13" i="1"/>
  <c r="H13" i="1"/>
  <c r="F10" i="1" l="1"/>
  <c r="F13" i="1"/>
  <c r="I13" i="1"/>
  <c r="E14" i="1"/>
  <c r="V11" i="1"/>
  <c r="V10" i="1" s="1"/>
  <c r="X11" i="1"/>
  <c r="X10" i="1" s="1"/>
  <c r="Z11" i="1"/>
  <c r="Z10" i="1" s="1"/>
  <c r="AB11" i="1"/>
  <c r="R11" i="1"/>
  <c r="R10" i="1" s="1"/>
  <c r="T11" i="1"/>
  <c r="T10" i="1" s="1"/>
  <c r="H12" i="1" l="1"/>
  <c r="H11" i="1" l="1"/>
  <c r="H10" i="1" s="1"/>
  <c r="AU11" i="1" l="1"/>
  <c r="AQ11" i="1"/>
  <c r="AM11" i="1"/>
  <c r="AI11" i="1"/>
  <c r="AE11" i="1"/>
  <c r="AA11" i="1"/>
  <c r="AA10" i="1" s="1"/>
  <c r="W11" i="1"/>
  <c r="S11" i="1"/>
  <c r="S10" i="1" s="1"/>
  <c r="Q12" i="1" l="1"/>
  <c r="Q11" i="1" s="1"/>
  <c r="Q10" i="1" s="1"/>
  <c r="U12" i="1"/>
  <c r="Y12" i="1"/>
  <c r="AC12" i="1"/>
  <c r="AG12" i="1"/>
  <c r="AK12" i="1"/>
  <c r="AO12" i="1"/>
  <c r="AS12" i="1"/>
  <c r="AO11" i="1" l="1"/>
  <c r="AG11" i="1"/>
  <c r="AC11" i="1"/>
  <c r="Y11" i="1"/>
  <c r="Y10" i="1" s="1"/>
  <c r="U11" i="1"/>
  <c r="U10" i="1" s="1"/>
  <c r="AK11" i="1"/>
  <c r="AS11" i="1"/>
  <c r="M12" i="1" l="1"/>
  <c r="I12" i="1"/>
  <c r="J11" i="1"/>
  <c r="J10" i="1" s="1"/>
  <c r="K11" i="1"/>
  <c r="K10" i="1" s="1"/>
  <c r="L11" i="1"/>
  <c r="L10" i="1" s="1"/>
  <c r="N11" i="1"/>
  <c r="N10" i="1" s="1"/>
  <c r="O11" i="1"/>
  <c r="O10" i="1" s="1"/>
  <c r="P11" i="1"/>
  <c r="P10" i="1" s="1"/>
  <c r="I11" i="1" l="1"/>
  <c r="I10" i="1" s="1"/>
  <c r="E12" i="1"/>
  <c r="E11" i="1" s="1"/>
  <c r="M11" i="1"/>
  <c r="M10" i="1" s="1"/>
  <c r="AD11" i="1"/>
  <c r="AF11" i="1"/>
  <c r="AH11" i="1"/>
  <c r="AJ11" i="1"/>
  <c r="AL11" i="1"/>
  <c r="AN11" i="1"/>
  <c r="AP11" i="1"/>
  <c r="AR11" i="1"/>
  <c r="AT11" i="1"/>
  <c r="AV11" i="1"/>
</calcChain>
</file>

<file path=xl/sharedStrings.xml><?xml version="1.0" encoding="utf-8"?>
<sst xmlns="http://schemas.openxmlformats.org/spreadsheetml/2006/main" count="280" uniqueCount="147">
  <si>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</si>
  <si>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</si>
  <si>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</si>
  <si>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</si>
  <si>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</si>
  <si>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</si>
  <si>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</si>
  <si>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</si>
  <si>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</si>
  <si>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</si>
  <si>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</si>
  <si>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</si>
  <si>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</si>
  <si>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</si>
  <si>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</si>
  <si>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</si>
  <si>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</si>
  <si>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</si>
  <si>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</si>
  <si>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</si>
  <si>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</si>
  <si>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</si>
  <si>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</si>
  <si>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</si>
  <si>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</si>
  <si>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</si>
  <si>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</si>
  <si>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</si>
  <si>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</si>
  <si>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</si>
  <si>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Раздел 1. Разработка проектов на строительство объектов сельского хозяйства</t>
  </si>
  <si>
    <t>Объем финансирования (тыс.руб.), в том числе</t>
  </si>
  <si>
    <t>2</t>
  </si>
  <si>
    <t>3</t>
  </si>
  <si>
    <t>Подраздел 1. Поставка кормов для предприятий сельскохозяйственного производства</t>
  </si>
  <si>
    <t>3.2</t>
  </si>
  <si>
    <t>Ремонт здания коровника для МКП «Омский животноводческий комплекс»</t>
  </si>
  <si>
    <t>3.3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</si>
  <si>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</si>
  <si>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</si>
  <si>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</si>
  <si>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</si>
  <si>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</si>
  <si>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</si>
  <si>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</si>
  <si>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</si>
  <si>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</si>
  <si>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2 к  муниципальной программе «Развитие сельского хозяйства на территории муниципального района «Заполярный район» 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</si>
  <si>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</si>
  <si>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Подраздел 4. Иные мероприятия</t>
  </si>
  <si>
    <t>Возмещение затрат на реализацию сенозаготовительной кампании 2020 года МКП «Великовисочный животноводческий комплекс»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</si>
  <si>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</si>
  <si>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</si>
  <si>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</si>
  <si>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</si>
  <si>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</si>
  <si>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</si>
  <si>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</si>
  <si>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</si>
  <si>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</si>
  <si>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</si>
  <si>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</si>
  <si>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</si>
  <si>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</si>
  <si>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4</t>
  </si>
  <si>
    <t>4.1</t>
  </si>
  <si>
    <t>4.2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</si>
  <si>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</si>
  <si>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</si>
  <si>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</si>
  <si>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МКП Заполярного района</t>
  </si>
  <si>
    <t>Ремонт системы отопления здания коровника на 200 голов в д.Лабожское МКП Великовисочный животноводческий комплекс"</t>
  </si>
  <si>
    <t>Ремонт здания коровника на 150 голов в с. Великовисочное  МКП «Великовисочный животноводческий комплекс»</t>
  </si>
  <si>
    <t>Разработка проекта на строительство фермы на 50 голов в с. Нижняя Пеша МО "Пешский сельсовет" НАО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</si>
  <si>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</si>
  <si>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</si>
  <si>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 xml:space="preserve">Поставка навесного фронтального погрузчика, рулонного кантователя, косилки ротационной навесной МКП «Омский животноводческий комплекс» МО Омский сельсовет НАО </t>
  </si>
  <si>
    <t>Сельское поселение "Великовисочный сельсовет" ЗР НАО</t>
  </si>
  <si>
    <t>Сельское поселение "Омский сельсовет" ЗР НАО</t>
  </si>
  <si>
    <t>Поставка сепаратора-сливкоотделителя для МКП ЗР "Пешский животноводческий комплекс"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</si>
  <si>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</si>
  <si>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Сельское поселение 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</si>
  <si>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</si>
  <si>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трактора колесного, пресс-подборщика, граблей колесно-пальцевых для МКП ЗР «Пешский животноводческий комплекс»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</si>
  <si>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</si>
  <si>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</si>
  <si>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</si>
  <si>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</si>
  <si>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</si>
  <si>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рулонного пресс-подборщика и косилки дисковой для МКП «Великовисочный животноводческий комплекс» Сельского поселения  «Великовисочный сельсовет» ЗР НАО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</si>
  <si>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</si>
  <si>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</si>
  <si>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Капитальный ремонт электропроводки фермы в с. Великовисочное МКП "Великовисочный животноводческий комплекс" Сельского поселения "Великовисочный сельсовет" ЗР НАО</t>
  </si>
  <si>
    <t>Поставка системы уровневого поения и вакуумной установки доения для МКП «Великовисочный животноводческий комплекс» Сельского поселения «Великовисочный сельсовет» ЗР НАО</t>
  </si>
  <si>
    <t>2.3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</si>
  <si>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</si>
  <si>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1.2</t>
  </si>
  <si>
    <t>1.3</t>
  </si>
  <si>
    <t>Раздел 2. Создание условий для развития сельскохозяйственного производства</t>
  </si>
  <si>
    <t>2.1.</t>
  </si>
  <si>
    <t>2.1.1</t>
  </si>
  <si>
    <t>2.1.2</t>
  </si>
  <si>
    <t>2.1.3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</si>
  <si>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</si>
  <si>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</si>
  <si>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</si>
  <si>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</si>
  <si>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</si>
  <si>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</si>
  <si>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</si>
  <si>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</si>
  <si>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</si>
  <si>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</si>
  <si>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</si>
  <si>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</si>
  <si>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</si>
  <si>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</si>
  <si>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</si>
  <si>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</si>
  <si>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</si>
  <si>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</si>
  <si>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</si>
  <si>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</si>
  <si>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</si>
  <si>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Раздел 3. Реализация сенозаготовительной кампании предприятий сельскохозяйственного производства</t>
  </si>
  <si>
    <t>3.1</t>
  </si>
  <si>
    <t>Раздел 4.  Восстановление платежеспособности предприятий сельскохозяйственного производства</t>
  </si>
  <si>
    <t>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</si>
  <si>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2.2.5</t>
  </si>
  <si>
    <t>Ремонт подсобных помещений коровника 
в с. Великовисочное МКП "Великовисочный животноводческий комплекс" Сельского поселения "Великовисочный сельсовет" ЗР НАО</t>
  </si>
  <si>
    <t>2.2.6</t>
  </si>
  <si>
    <t>Поставка трактора колесного для МКП "Омский животноводческий комплекс" Сельского поселения "Омский сельсовет" ЗР НАО</t>
  </si>
  <si>
    <t>2.3.15</t>
  </si>
  <si>
    <t>4.3</t>
  </si>
  <si>
    <t>Финансовое обеспечения затрат, в целях восстановления платежеспособности МКП «Великовисочный животноводческий комплекс» Сельского поселения «Великовисочный сельсовет» ЗР НАО</t>
  </si>
  <si>
    <t>Реконструкция объекта незавершенного строительства 
в с. Ома под ангар для сельскохозяйственной техники</t>
  </si>
  <si>
    <t>1.4</t>
  </si>
  <si>
    <t>Раздел 1. Строительство (приобретение), реконструкция объектов сельского хозяйства</t>
  </si>
  <si>
    <t>количество реконструированных объектов сельхозназначения</t>
  </si>
  <si>
    <t>Создание (приобретение), реконструкция объектов сельскохозяйственного назначения</t>
  </si>
  <si>
    <r>
      <t>Нераспределенный резерв</t>
    </r>
    <r>
      <rPr>
        <sz val="12"/>
        <color indexed="8"/>
        <rFont val="Times New Roman"/>
        <family val="1"/>
        <charset val="204"/>
      </rPr>
      <t xml:space="preserve"> на реализацию мероприятий по развитию сельского хозяйства</t>
    </r>
  </si>
  <si>
    <t>1.5</t>
  </si>
  <si>
    <t>Приобретение молочной фермы на 50 голов по адресу: Ненецкий автономный округ, село Ома</t>
  </si>
  <si>
    <t>Поставка маслоизготовителя и установки для охлаждения молока для МКП «Великовисочный животноводческий комплекс» Сельского поселения «Великовисочный сельсовет» ЗР НАО</t>
  </si>
  <si>
    <t>Приобретение косилки ротационной навесной для МКП "Омский животноводческий комплекс" Сельского поселения "Омский сельсовет" ЗР НАО</t>
  </si>
  <si>
    <t>Приобретение трех тракторов колесных для МКП «Великовисочный животноводческий комплекс» Сельского поселения «Великовисочный сельсовет» ЗР НАО</t>
  </si>
  <si>
    <t>количество судебных решений и (или) претензий (требований) кредиторов, по которым погашена кредиторская задолженность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</si>
</sst>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_-* #,##0.0\ _₽_-;\-* #,##0.0\ _₽_-;_-* &quot;-&quot;?\ _₽_-;_-@_-"/>
    <numFmt numFmtId="168" formatCode="#,##0.0"/>
    <numFmt numFmtId="169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8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168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 wrapText="1"/>
    </xf>
    <xf numFmtId="168" fontId="11" fillId="0" borderId="1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8" fontId="2" fillId="0" borderId="1" xfId="2" applyNumberFormat="1" applyFont="1" applyFill="1" applyBorder="1" applyAlignment="1">
      <alignment vertical="center" wrapText="1"/>
    </xf>
    <xf numFmtId="168" fontId="3" fillId="0" borderId="1" xfId="2" applyNumberFormat="1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8" fillId="0" borderId="1" xfId="0" applyFont="1" applyFill="1" applyBorder="1" applyAlignment="1">
      <alignment wrapText="1"/>
    </xf>
    <xf numFmtId="0" fontId="3" fillId="2" borderId="0" xfId="1" applyFont="1" applyFill="1" applyBorder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169" fontId="11" fillId="0" borderId="6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vertical="center"/>
    </xf>
    <xf numFmtId="0" fontId="8" fillId="0" borderId="9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opLeftCell="A4" zoomScaleNormal="100" zoomScaleSheetLayoutView="100" workbookViewId="0">
      <selection activeCell="B13" sqref="B13"/>
    </sheetView>
  </sheetViews>
  <sheetFormatPr defaultRowHeight="15" x14ac:dyDescent="0.25"/>
  <cols>
    <col min="1" max="1" width="30.140625" style="12" customWidth="1"/>
    <col min="2" max="2" width="37.28515625" style="12" customWidth="1"/>
    <col min="3" max="3" width="13.28515625" style="12" customWidth="1"/>
    <col min="4" max="4" width="21.85546875" style="12" customWidth="1"/>
    <col min="5" max="8" width="9.140625" style="12"/>
    <col min="9" max="9" width="9.42578125" style="12" customWidth="1"/>
    <col min="10" max="16384" width="9.140625" style="12"/>
  </cols>
  <sheetData>
    <row r="1" spans="1:14" ht="76.5" customHeight="1" x14ac:dyDescent="0.25">
      <c r="A1" s="11"/>
      <c r="B1" s="11"/>
      <c r="C1" s="11"/>
      <c r="D1" s="11"/>
      <c r="E1" s="14"/>
      <c r="F1" s="14"/>
      <c r="G1" s="14"/>
      <c r="H1" s="14"/>
      <c r="I1" s="14"/>
      <c r="J1" s="64" t="s">
        <v>45</v>
      </c>
      <c r="K1" s="64"/>
      <c r="L1" s="64"/>
      <c r="M1" s="64"/>
      <c r="N1" s="64"/>
    </row>
    <row r="2" spans="1:14" ht="42.75" customHeight="1" x14ac:dyDescent="0.25">
      <c r="A2" s="65" t="s">
        <v>44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ht="36.75" customHeight="1" x14ac:dyDescent="0.25">
      <c r="A3" s="66" t="s">
        <v>20</v>
      </c>
      <c r="B3" s="66" t="s">
        <v>21</v>
      </c>
      <c r="C3" s="66" t="s">
        <v>22</v>
      </c>
      <c r="D3" s="66" t="s">
        <v>23</v>
      </c>
      <c r="E3" s="67" t="s">
        <v>24</v>
      </c>
      <c r="F3" s="68"/>
      <c r="G3" s="68"/>
      <c r="H3" s="68"/>
      <c r="I3" s="68"/>
      <c r="J3" s="68"/>
      <c r="K3" s="68"/>
      <c r="L3" s="68"/>
      <c r="M3" s="68"/>
      <c r="N3" s="69"/>
    </row>
    <row r="4" spans="1:14" ht="53.25" customHeight="1" x14ac:dyDescent="0.25">
      <c r="A4" s="66"/>
      <c r="B4" s="66"/>
      <c r="C4" s="66"/>
      <c r="D4" s="66"/>
      <c r="E4" s="15" t="s">
        <v>4</v>
      </c>
      <c r="F4" s="15" t="s">
        <v>5</v>
      </c>
      <c r="G4" s="15" t="s">
        <v>6</v>
      </c>
      <c r="H4" s="49" t="s">
        <v>7</v>
      </c>
      <c r="I4" s="15" t="s">
        <v>8</v>
      </c>
      <c r="J4" s="15" t="s">
        <v>9</v>
      </c>
      <c r="K4" s="15" t="s">
        <v>10</v>
      </c>
      <c r="L4" s="15" t="s">
        <v>11</v>
      </c>
      <c r="M4" s="15" t="s">
        <v>12</v>
      </c>
      <c r="N4" s="15" t="s">
        <v>13</v>
      </c>
    </row>
    <row r="5" spans="1:14" ht="42" customHeight="1" x14ac:dyDescent="0.25">
      <c r="A5" s="60" t="s">
        <v>139</v>
      </c>
      <c r="B5" s="19" t="s">
        <v>87</v>
      </c>
      <c r="C5" s="38" t="s">
        <v>42</v>
      </c>
      <c r="D5" s="26">
        <v>0</v>
      </c>
      <c r="E5" s="40">
        <v>0</v>
      </c>
      <c r="F5" s="39">
        <v>0</v>
      </c>
      <c r="G5" s="39">
        <v>1</v>
      </c>
      <c r="H5" s="16">
        <v>2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</row>
    <row r="6" spans="1:14" ht="42" customHeight="1" x14ac:dyDescent="0.25">
      <c r="A6" s="61"/>
      <c r="B6" s="19" t="s">
        <v>138</v>
      </c>
      <c r="C6" s="48" t="s">
        <v>42</v>
      </c>
      <c r="D6" s="26">
        <v>0</v>
      </c>
      <c r="E6" s="21">
        <v>0</v>
      </c>
      <c r="F6" s="16">
        <v>0</v>
      </c>
      <c r="G6" s="16">
        <v>0</v>
      </c>
      <c r="H6" s="16">
        <v>1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</row>
    <row r="7" spans="1:14" ht="42" customHeight="1" x14ac:dyDescent="0.25">
      <c r="A7" s="62" t="s">
        <v>28</v>
      </c>
      <c r="B7" s="19" t="s">
        <v>39</v>
      </c>
      <c r="C7" s="38" t="s">
        <v>40</v>
      </c>
      <c r="D7" s="26">
        <f>32.19+40+40</f>
        <v>112.19</v>
      </c>
      <c r="E7" s="40">
        <f>100+32.19+41+43+409.5</f>
        <v>625.69000000000005</v>
      </c>
      <c r="F7" s="39">
        <v>187</v>
      </c>
      <c r="G7" s="39">
        <v>187</v>
      </c>
      <c r="H7" s="16">
        <v>185.4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</row>
    <row r="8" spans="1:14" ht="42" customHeight="1" x14ac:dyDescent="0.25">
      <c r="A8" s="63"/>
      <c r="B8" s="23" t="s">
        <v>41</v>
      </c>
      <c r="C8" s="21" t="s">
        <v>42</v>
      </c>
      <c r="D8" s="24">
        <v>0</v>
      </c>
      <c r="E8" s="40">
        <v>3</v>
      </c>
      <c r="F8" s="39">
        <v>1</v>
      </c>
      <c r="G8" s="39">
        <v>0</v>
      </c>
      <c r="H8" s="16">
        <v>3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</row>
    <row r="9" spans="1:14" ht="51.75" customHeight="1" x14ac:dyDescent="0.25">
      <c r="A9" s="63"/>
      <c r="B9" s="23" t="s">
        <v>53</v>
      </c>
      <c r="C9" s="21" t="s">
        <v>42</v>
      </c>
      <c r="D9" s="21">
        <v>0</v>
      </c>
      <c r="E9" s="21">
        <v>4</v>
      </c>
      <c r="F9" s="16">
        <v>8</v>
      </c>
      <c r="G9" s="16">
        <v>10</v>
      </c>
      <c r="H9" s="16">
        <v>11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</row>
    <row r="10" spans="1:14" ht="50.25" customHeight="1" x14ac:dyDescent="0.25">
      <c r="A10" s="63"/>
      <c r="B10" s="23" t="s">
        <v>52</v>
      </c>
      <c r="C10" s="21" t="s">
        <v>42</v>
      </c>
      <c r="D10" s="21">
        <v>8</v>
      </c>
      <c r="E10" s="21">
        <v>1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</row>
    <row r="11" spans="1:14" ht="70.5" customHeight="1" x14ac:dyDescent="0.25">
      <c r="A11" s="63"/>
      <c r="B11" s="23" t="s">
        <v>48</v>
      </c>
      <c r="C11" s="21" t="s">
        <v>42</v>
      </c>
      <c r="D11" s="21">
        <v>3</v>
      </c>
      <c r="E11" s="21">
        <v>3</v>
      </c>
      <c r="F11" s="16">
        <v>3</v>
      </c>
      <c r="G11" s="16">
        <v>6</v>
      </c>
      <c r="H11" s="16">
        <v>3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</row>
    <row r="12" spans="1:14" ht="54.75" customHeight="1" x14ac:dyDescent="0.25">
      <c r="A12" s="63"/>
      <c r="B12" s="19" t="s">
        <v>68</v>
      </c>
      <c r="C12" s="37" t="s">
        <v>40</v>
      </c>
      <c r="D12" s="26">
        <v>0</v>
      </c>
      <c r="E12" s="21">
        <v>70</v>
      </c>
      <c r="F12" s="16">
        <v>32</v>
      </c>
      <c r="G12" s="16">
        <v>59.5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</row>
    <row r="13" spans="1:14" ht="78" customHeight="1" x14ac:dyDescent="0.25">
      <c r="A13" s="22" t="s">
        <v>69</v>
      </c>
      <c r="B13" s="27" t="s">
        <v>146</v>
      </c>
      <c r="C13" s="21" t="s">
        <v>42</v>
      </c>
      <c r="D13" s="28">
        <v>0</v>
      </c>
      <c r="E13" s="28">
        <v>4</v>
      </c>
      <c r="F13" s="28">
        <v>0</v>
      </c>
      <c r="G13" s="28">
        <v>1</v>
      </c>
      <c r="H13" s="28">
        <v>5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x14ac:dyDescent="0.25">
      <c r="A14" s="25"/>
    </row>
    <row r="15" spans="1:14" x14ac:dyDescent="0.25">
      <c r="A15" s="25"/>
    </row>
  </sheetData>
  <mergeCells count="9">
    <mergeCell ref="A5:A6"/>
    <mergeCell ref="A7:A12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57"/>
  <sheetViews>
    <sheetView tabSelected="1" view="pageBreakPreview" topLeftCell="A46" zoomScale="70" zoomScaleNormal="70" zoomScaleSheetLayoutView="70" workbookViewId="0">
      <pane xSplit="2" topLeftCell="I1" activePane="topRight" state="frozen"/>
      <selection pane="topRight" activeCell="B38" sqref="B38"/>
    </sheetView>
  </sheetViews>
  <sheetFormatPr defaultRowHeight="15.75" x14ac:dyDescent="0.25"/>
  <cols>
    <col min="1" max="1" width="7.42578125" style="2" customWidth="1"/>
    <col min="2" max="2" width="65.7109375" style="1" customWidth="1"/>
    <col min="3" max="3" width="25" style="1" customWidth="1"/>
    <col min="4" max="4" width="19" style="7" customWidth="1"/>
    <col min="5" max="5" width="18.140625" style="4" customWidth="1"/>
    <col min="6" max="6" width="15.42578125" style="1" customWidth="1"/>
    <col min="7" max="7" width="19.140625" style="1" customWidth="1"/>
    <col min="8" max="8" width="13.28515625" style="1" customWidth="1"/>
    <col min="9" max="9" width="17.42578125" style="5" customWidth="1"/>
    <col min="10" max="10" width="13.85546875" style="1" customWidth="1"/>
    <col min="11" max="11" width="19.140625" style="1" customWidth="1"/>
    <col min="12" max="12" width="13.85546875" style="1" customWidth="1"/>
    <col min="13" max="13" width="15.5703125" style="4" customWidth="1"/>
    <col min="14" max="14" width="16.42578125" style="1" customWidth="1"/>
    <col min="15" max="15" width="15.7109375" style="1" customWidth="1"/>
    <col min="16" max="16" width="12.7109375" style="6" customWidth="1"/>
    <col min="17" max="17" width="16.7109375" style="4" customWidth="1"/>
    <col min="18" max="18" width="12.7109375" style="1" customWidth="1"/>
    <col min="19" max="19" width="14.85546875" style="1" customWidth="1"/>
    <col min="20" max="20" width="13.28515625" style="6" customWidth="1"/>
    <col min="21" max="21" width="15" style="4" customWidth="1"/>
    <col min="22" max="23" width="15" style="1" customWidth="1"/>
    <col min="24" max="24" width="15.7109375" style="6" customWidth="1"/>
    <col min="25" max="25" width="14.42578125" style="4" customWidth="1"/>
    <col min="26" max="26" width="13.85546875" style="1" customWidth="1"/>
    <col min="27" max="27" width="14.140625" style="1" customWidth="1"/>
    <col min="28" max="28" width="15.7109375" style="6" customWidth="1"/>
    <col min="29" max="29" width="12.28515625" style="4" customWidth="1"/>
    <col min="30" max="30" width="15" style="1" customWidth="1"/>
    <col min="31" max="31" width="12.7109375" style="1" customWidth="1"/>
    <col min="32" max="32" width="13.85546875" style="6" customWidth="1"/>
    <col min="33" max="33" width="13.28515625" style="4" customWidth="1"/>
    <col min="34" max="34" width="15" style="1" customWidth="1"/>
    <col min="35" max="35" width="12.5703125" style="1" customWidth="1"/>
    <col min="36" max="36" width="13.5703125" style="6" customWidth="1"/>
    <col min="37" max="37" width="13.42578125" style="4" customWidth="1"/>
    <col min="38" max="38" width="15" style="1" customWidth="1"/>
    <col min="39" max="39" width="13.7109375" style="1" customWidth="1"/>
    <col min="40" max="40" width="14.42578125" style="6" customWidth="1"/>
    <col min="41" max="41" width="12.140625" style="4" customWidth="1"/>
    <col min="42" max="42" width="15" style="1" customWidth="1"/>
    <col min="43" max="43" width="14" style="1" customWidth="1"/>
    <col min="44" max="44" width="14.42578125" style="6" customWidth="1"/>
    <col min="45" max="45" width="13" style="4" customWidth="1"/>
    <col min="46" max="47" width="15" style="1" customWidth="1"/>
    <col min="48" max="48" width="13.140625" style="6" customWidth="1"/>
    <col min="49" max="16384" width="9.140625" style="1"/>
  </cols>
  <sheetData>
    <row r="1" spans="1:51" ht="24.75" customHeight="1" x14ac:dyDescent="0.25">
      <c r="AT1" s="78" t="s">
        <v>47</v>
      </c>
      <c r="AU1" s="78"/>
      <c r="AV1" s="78"/>
    </row>
    <row r="2" spans="1:51" ht="25.5" customHeight="1" x14ac:dyDescent="0.25">
      <c r="J2" s="29"/>
      <c r="AT2" s="78"/>
      <c r="AU2" s="78"/>
      <c r="AV2" s="78"/>
    </row>
    <row r="3" spans="1:51" ht="30.75" customHeight="1" x14ac:dyDescent="0.25">
      <c r="A3" s="79" t="s">
        <v>46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1"/>
      <c r="AT3" s="78"/>
      <c r="AU3" s="78"/>
      <c r="AV3" s="78"/>
      <c r="AW3" s="13"/>
      <c r="AX3" s="13"/>
      <c r="AY3" s="13"/>
    </row>
    <row r="4" spans="1:51" x14ac:dyDescent="0.25">
      <c r="E4" s="3"/>
    </row>
    <row r="5" spans="1:51" x14ac:dyDescent="0.25">
      <c r="A5" s="80" t="s">
        <v>0</v>
      </c>
      <c r="B5" s="75" t="s">
        <v>1</v>
      </c>
      <c r="C5" s="75" t="s">
        <v>2</v>
      </c>
      <c r="D5" s="75" t="s">
        <v>3</v>
      </c>
      <c r="E5" s="76" t="s">
        <v>27</v>
      </c>
      <c r="F5" s="76"/>
      <c r="G5" s="76"/>
      <c r="H5" s="76"/>
      <c r="I5" s="72" t="s">
        <v>31</v>
      </c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4"/>
    </row>
    <row r="6" spans="1:51" x14ac:dyDescent="0.25">
      <c r="A6" s="80"/>
      <c r="B6" s="75"/>
      <c r="C6" s="75"/>
      <c r="D6" s="75"/>
      <c r="E6" s="76"/>
      <c r="F6" s="76"/>
      <c r="G6" s="76"/>
      <c r="H6" s="76"/>
      <c r="I6" s="76" t="s">
        <v>4</v>
      </c>
      <c r="J6" s="76"/>
      <c r="K6" s="76"/>
      <c r="L6" s="76"/>
      <c r="M6" s="76" t="s">
        <v>5</v>
      </c>
      <c r="N6" s="76"/>
      <c r="O6" s="76"/>
      <c r="P6" s="76"/>
      <c r="Q6" s="76" t="s">
        <v>6</v>
      </c>
      <c r="R6" s="76"/>
      <c r="S6" s="76"/>
      <c r="T6" s="76"/>
      <c r="U6" s="76" t="s">
        <v>7</v>
      </c>
      <c r="V6" s="76"/>
      <c r="W6" s="76"/>
      <c r="X6" s="76"/>
      <c r="Y6" s="76" t="s">
        <v>8</v>
      </c>
      <c r="Z6" s="76"/>
      <c r="AA6" s="76"/>
      <c r="AB6" s="76"/>
      <c r="AC6" s="76" t="s">
        <v>9</v>
      </c>
      <c r="AD6" s="76"/>
      <c r="AE6" s="76"/>
      <c r="AF6" s="76"/>
      <c r="AG6" s="76" t="s">
        <v>10</v>
      </c>
      <c r="AH6" s="76"/>
      <c r="AI6" s="76"/>
      <c r="AJ6" s="76"/>
      <c r="AK6" s="76" t="s">
        <v>11</v>
      </c>
      <c r="AL6" s="76"/>
      <c r="AM6" s="76"/>
      <c r="AN6" s="76"/>
      <c r="AO6" s="76" t="s">
        <v>12</v>
      </c>
      <c r="AP6" s="76"/>
      <c r="AQ6" s="76"/>
      <c r="AR6" s="76"/>
      <c r="AS6" s="76" t="s">
        <v>13</v>
      </c>
      <c r="AT6" s="76"/>
      <c r="AU6" s="76"/>
      <c r="AV6" s="76"/>
    </row>
    <row r="7" spans="1:51" x14ac:dyDescent="0.25">
      <c r="A7" s="80"/>
      <c r="B7" s="75"/>
      <c r="C7" s="75"/>
      <c r="D7" s="75"/>
      <c r="E7" s="75" t="s">
        <v>14</v>
      </c>
      <c r="F7" s="77"/>
      <c r="G7" s="77"/>
      <c r="H7" s="77"/>
      <c r="I7" s="75" t="s">
        <v>14</v>
      </c>
      <c r="J7" s="77"/>
      <c r="K7" s="77"/>
      <c r="L7" s="77"/>
      <c r="M7" s="75" t="s">
        <v>14</v>
      </c>
      <c r="N7" s="77"/>
      <c r="O7" s="77"/>
      <c r="P7" s="77"/>
      <c r="Q7" s="75" t="s">
        <v>14</v>
      </c>
      <c r="R7" s="77"/>
      <c r="S7" s="77"/>
      <c r="T7" s="77"/>
      <c r="U7" s="75" t="s">
        <v>14</v>
      </c>
      <c r="V7" s="77"/>
      <c r="W7" s="77"/>
      <c r="X7" s="77"/>
      <c r="Y7" s="75" t="s">
        <v>14</v>
      </c>
      <c r="Z7" s="77"/>
      <c r="AA7" s="77"/>
      <c r="AB7" s="77"/>
      <c r="AC7" s="75" t="s">
        <v>14</v>
      </c>
      <c r="AD7" s="77"/>
      <c r="AE7" s="77"/>
      <c r="AF7" s="77"/>
      <c r="AG7" s="75" t="s">
        <v>14</v>
      </c>
      <c r="AH7" s="77"/>
      <c r="AI7" s="77"/>
      <c r="AJ7" s="77"/>
      <c r="AK7" s="75" t="s">
        <v>14</v>
      </c>
      <c r="AL7" s="77"/>
      <c r="AM7" s="77"/>
      <c r="AN7" s="77"/>
      <c r="AO7" s="75" t="s">
        <v>14</v>
      </c>
      <c r="AP7" s="77"/>
      <c r="AQ7" s="77"/>
      <c r="AR7" s="77"/>
      <c r="AS7" s="75" t="s">
        <v>14</v>
      </c>
      <c r="AT7" s="77"/>
      <c r="AU7" s="77"/>
      <c r="AV7" s="77"/>
    </row>
    <row r="8" spans="1:51" s="7" customFormat="1" ht="35.25" customHeight="1" x14ac:dyDescent="0.25">
      <c r="A8" s="80"/>
      <c r="B8" s="75"/>
      <c r="C8" s="75"/>
      <c r="D8" s="75"/>
      <c r="E8" s="75"/>
      <c r="F8" s="50" t="s">
        <v>15</v>
      </c>
      <c r="G8" s="50" t="s">
        <v>16</v>
      </c>
      <c r="H8" s="50" t="s">
        <v>17</v>
      </c>
      <c r="I8" s="75"/>
      <c r="J8" s="50" t="s">
        <v>15</v>
      </c>
      <c r="K8" s="50" t="s">
        <v>16</v>
      </c>
      <c r="L8" s="50" t="s">
        <v>17</v>
      </c>
      <c r="M8" s="75"/>
      <c r="N8" s="50" t="s">
        <v>15</v>
      </c>
      <c r="O8" s="50" t="s">
        <v>16</v>
      </c>
      <c r="P8" s="50" t="s">
        <v>17</v>
      </c>
      <c r="Q8" s="75"/>
      <c r="R8" s="50" t="s">
        <v>15</v>
      </c>
      <c r="S8" s="50" t="s">
        <v>16</v>
      </c>
      <c r="T8" s="50" t="s">
        <v>17</v>
      </c>
      <c r="U8" s="75"/>
      <c r="V8" s="50" t="s">
        <v>15</v>
      </c>
      <c r="W8" s="50" t="s">
        <v>16</v>
      </c>
      <c r="X8" s="50" t="s">
        <v>17</v>
      </c>
      <c r="Y8" s="75"/>
      <c r="Z8" s="50" t="s">
        <v>15</v>
      </c>
      <c r="AA8" s="50" t="s">
        <v>16</v>
      </c>
      <c r="AB8" s="50" t="s">
        <v>17</v>
      </c>
      <c r="AC8" s="75"/>
      <c r="AD8" s="50" t="s">
        <v>15</v>
      </c>
      <c r="AE8" s="50" t="s">
        <v>16</v>
      </c>
      <c r="AF8" s="50" t="s">
        <v>17</v>
      </c>
      <c r="AG8" s="75"/>
      <c r="AH8" s="50" t="s">
        <v>15</v>
      </c>
      <c r="AI8" s="50" t="s">
        <v>16</v>
      </c>
      <c r="AJ8" s="50" t="s">
        <v>17</v>
      </c>
      <c r="AK8" s="75"/>
      <c r="AL8" s="50" t="s">
        <v>15</v>
      </c>
      <c r="AM8" s="50" t="s">
        <v>16</v>
      </c>
      <c r="AN8" s="50" t="s">
        <v>17</v>
      </c>
      <c r="AO8" s="75"/>
      <c r="AP8" s="50" t="s">
        <v>15</v>
      </c>
      <c r="AQ8" s="50" t="s">
        <v>16</v>
      </c>
      <c r="AR8" s="50" t="s">
        <v>17</v>
      </c>
      <c r="AS8" s="75"/>
      <c r="AT8" s="50" t="s">
        <v>15</v>
      </c>
      <c r="AU8" s="50" t="s">
        <v>16</v>
      </c>
      <c r="AV8" s="50" t="s">
        <v>17</v>
      </c>
    </row>
    <row r="9" spans="1:51" s="7" customFormat="1" x14ac:dyDescent="0.25">
      <c r="A9" s="52">
        <v>1</v>
      </c>
      <c r="B9" s="50">
        <v>2</v>
      </c>
      <c r="C9" s="50">
        <v>3</v>
      </c>
      <c r="D9" s="50">
        <v>4</v>
      </c>
      <c r="E9" s="50">
        <v>5</v>
      </c>
      <c r="F9" s="50">
        <v>6</v>
      </c>
      <c r="G9" s="50">
        <v>7</v>
      </c>
      <c r="H9" s="50">
        <v>8</v>
      </c>
      <c r="I9" s="52" t="s">
        <v>54</v>
      </c>
      <c r="J9" s="50">
        <v>10</v>
      </c>
      <c r="K9" s="50">
        <v>11</v>
      </c>
      <c r="L9" s="50">
        <v>12</v>
      </c>
      <c r="M9" s="52" t="s">
        <v>55</v>
      </c>
      <c r="N9" s="50">
        <v>14</v>
      </c>
      <c r="O9" s="50">
        <v>15</v>
      </c>
      <c r="P9" s="52" t="s">
        <v>56</v>
      </c>
      <c r="Q9" s="50">
        <v>17</v>
      </c>
      <c r="R9" s="50">
        <v>18</v>
      </c>
      <c r="S9" s="50">
        <v>19</v>
      </c>
      <c r="T9" s="52" t="s">
        <v>57</v>
      </c>
      <c r="U9" s="50">
        <v>21</v>
      </c>
      <c r="V9" s="50">
        <v>22</v>
      </c>
      <c r="W9" s="52" t="s">
        <v>58</v>
      </c>
      <c r="X9" s="50">
        <v>24</v>
      </c>
      <c r="Y9" s="50">
        <v>25</v>
      </c>
      <c r="Z9" s="50">
        <v>26</v>
      </c>
      <c r="AA9" s="52" t="s">
        <v>59</v>
      </c>
      <c r="AB9" s="50">
        <v>28</v>
      </c>
      <c r="AC9" s="50">
        <v>29</v>
      </c>
      <c r="AD9" s="52" t="s">
        <v>60</v>
      </c>
      <c r="AE9" s="50">
        <v>31</v>
      </c>
      <c r="AF9" s="50">
        <v>32</v>
      </c>
      <c r="AG9" s="50">
        <v>33</v>
      </c>
      <c r="AH9" s="52" t="s">
        <v>61</v>
      </c>
      <c r="AI9" s="50">
        <v>35</v>
      </c>
      <c r="AJ9" s="50">
        <v>36</v>
      </c>
      <c r="AK9" s="50">
        <v>37</v>
      </c>
      <c r="AL9" s="50">
        <v>38</v>
      </c>
      <c r="AM9" s="50">
        <v>39</v>
      </c>
      <c r="AN9" s="50">
        <v>40</v>
      </c>
      <c r="AO9" s="50">
        <v>41</v>
      </c>
      <c r="AP9" s="50">
        <v>42</v>
      </c>
      <c r="AQ9" s="50">
        <v>43</v>
      </c>
      <c r="AR9" s="50">
        <v>44</v>
      </c>
      <c r="AS9" s="52" t="s">
        <v>62</v>
      </c>
      <c r="AT9" s="50">
        <v>46</v>
      </c>
      <c r="AU9" s="50">
        <v>47</v>
      </c>
      <c r="AV9" s="50">
        <v>48</v>
      </c>
    </row>
    <row r="10" spans="1:51" s="9" customFormat="1" x14ac:dyDescent="0.25">
      <c r="A10" s="52"/>
      <c r="B10" s="81" t="s">
        <v>26</v>
      </c>
      <c r="C10" s="81"/>
      <c r="D10" s="81"/>
      <c r="E10" s="31">
        <f t="shared" ref="E10:L10" si="0">E11+E13+E19+E50+E54</f>
        <v>266747.09999999998</v>
      </c>
      <c r="F10" s="31">
        <f t="shared" si="0"/>
        <v>0</v>
      </c>
      <c r="G10" s="31">
        <f t="shared" si="0"/>
        <v>266747.09999999998</v>
      </c>
      <c r="H10" s="31">
        <f t="shared" si="0"/>
        <v>0</v>
      </c>
      <c r="I10" s="31">
        <f t="shared" si="0"/>
        <v>36031.300000000003</v>
      </c>
      <c r="J10" s="31">
        <f t="shared" si="0"/>
        <v>0</v>
      </c>
      <c r="K10" s="31">
        <f t="shared" si="0"/>
        <v>36031.300000000003</v>
      </c>
      <c r="L10" s="31">
        <f t="shared" si="0"/>
        <v>0</v>
      </c>
      <c r="M10" s="31">
        <f>M11+M13+M19+M50</f>
        <v>28751.1</v>
      </c>
      <c r="N10" s="31">
        <f t="shared" ref="N10:AV10" si="1">N11+N13</f>
        <v>0</v>
      </c>
      <c r="O10" s="31">
        <f>O11+O13+O19+O50</f>
        <v>28751.1</v>
      </c>
      <c r="P10" s="31">
        <f>P11+P13+P19+P50</f>
        <v>0</v>
      </c>
      <c r="Q10" s="31">
        <f>Q11+Q13+Q19+Q50+Q54</f>
        <v>128442.3</v>
      </c>
      <c r="R10" s="31">
        <f>R11+R13+R19+R50+R54</f>
        <v>0</v>
      </c>
      <c r="S10" s="31">
        <f>S11+S13+S19+S50+S54</f>
        <v>128442.3</v>
      </c>
      <c r="T10" s="31">
        <f>T11+T13+T19+T50+T54</f>
        <v>0</v>
      </c>
      <c r="U10" s="31">
        <f>U11+U13+U19+U50+U54</f>
        <v>73522.399999999994</v>
      </c>
      <c r="V10" s="31">
        <f>V11+V13+V19+V24+V50+V54</f>
        <v>0</v>
      </c>
      <c r="W10" s="31">
        <f>W13+W19+W50+W54</f>
        <v>73522.399999999994</v>
      </c>
      <c r="X10" s="31">
        <f>X11+X13+X19+X50+X54</f>
        <v>0</v>
      </c>
      <c r="Y10" s="31">
        <f t="shared" si="1"/>
        <v>0</v>
      </c>
      <c r="Z10" s="31">
        <f t="shared" si="1"/>
        <v>0</v>
      </c>
      <c r="AA10" s="31">
        <f t="shared" si="1"/>
        <v>0</v>
      </c>
      <c r="AB10" s="31">
        <f t="shared" si="1"/>
        <v>0</v>
      </c>
      <c r="AC10" s="31">
        <f t="shared" si="1"/>
        <v>0</v>
      </c>
      <c r="AD10" s="31">
        <f t="shared" si="1"/>
        <v>0</v>
      </c>
      <c r="AE10" s="31">
        <f t="shared" si="1"/>
        <v>0</v>
      </c>
      <c r="AF10" s="31">
        <f t="shared" si="1"/>
        <v>0</v>
      </c>
      <c r="AG10" s="31">
        <f t="shared" si="1"/>
        <v>0</v>
      </c>
      <c r="AH10" s="31">
        <f t="shared" si="1"/>
        <v>0</v>
      </c>
      <c r="AI10" s="31">
        <f t="shared" si="1"/>
        <v>0</v>
      </c>
      <c r="AJ10" s="31">
        <f t="shared" si="1"/>
        <v>0</v>
      </c>
      <c r="AK10" s="31">
        <f t="shared" si="1"/>
        <v>0</v>
      </c>
      <c r="AL10" s="31">
        <f t="shared" si="1"/>
        <v>0</v>
      </c>
      <c r="AM10" s="31">
        <f t="shared" si="1"/>
        <v>0</v>
      </c>
      <c r="AN10" s="31">
        <f t="shared" si="1"/>
        <v>0</v>
      </c>
      <c r="AO10" s="31">
        <f t="shared" si="1"/>
        <v>0</v>
      </c>
      <c r="AP10" s="31">
        <f t="shared" si="1"/>
        <v>0</v>
      </c>
      <c r="AQ10" s="31">
        <f t="shared" si="1"/>
        <v>0</v>
      </c>
      <c r="AR10" s="31">
        <f t="shared" si="1"/>
        <v>0</v>
      </c>
      <c r="AS10" s="31">
        <f t="shared" si="1"/>
        <v>0</v>
      </c>
      <c r="AT10" s="31">
        <f t="shared" si="1"/>
        <v>0</v>
      </c>
      <c r="AU10" s="31">
        <f t="shared" si="1"/>
        <v>0</v>
      </c>
      <c r="AV10" s="31">
        <f t="shared" si="1"/>
        <v>0</v>
      </c>
    </row>
    <row r="11" spans="1:51" s="9" customFormat="1" ht="35.25" hidden="1" customHeight="1" x14ac:dyDescent="0.25">
      <c r="A11" s="52" t="s">
        <v>18</v>
      </c>
      <c r="B11" s="70" t="s">
        <v>30</v>
      </c>
      <c r="C11" s="70"/>
      <c r="D11" s="70"/>
      <c r="E11" s="31">
        <f>SUM(E12:E12)</f>
        <v>0</v>
      </c>
      <c r="F11" s="31">
        <f t="shared" ref="F11:AC11" si="2">SUM(F12:F12)</f>
        <v>0</v>
      </c>
      <c r="G11" s="31">
        <f>SUM(G12:G12)</f>
        <v>0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0</v>
      </c>
      <c r="L11" s="31">
        <f t="shared" si="2"/>
        <v>0</v>
      </c>
      <c r="M11" s="31">
        <f t="shared" si="2"/>
        <v>0</v>
      </c>
      <c r="N11" s="31">
        <f t="shared" si="2"/>
        <v>0</v>
      </c>
      <c r="O11" s="31">
        <f t="shared" si="2"/>
        <v>0</v>
      </c>
      <c r="P11" s="31">
        <f t="shared" si="2"/>
        <v>0</v>
      </c>
      <c r="Q11" s="31">
        <f t="shared" si="2"/>
        <v>0</v>
      </c>
      <c r="R11" s="31">
        <f t="shared" si="2"/>
        <v>0</v>
      </c>
      <c r="S11" s="31">
        <f t="shared" si="2"/>
        <v>0</v>
      </c>
      <c r="T11" s="31">
        <f t="shared" si="2"/>
        <v>0</v>
      </c>
      <c r="U11" s="31">
        <f t="shared" si="2"/>
        <v>0</v>
      </c>
      <c r="V11" s="31">
        <f t="shared" si="2"/>
        <v>0</v>
      </c>
      <c r="W11" s="31">
        <f t="shared" si="2"/>
        <v>0</v>
      </c>
      <c r="X11" s="31">
        <f t="shared" si="2"/>
        <v>0</v>
      </c>
      <c r="Y11" s="31">
        <f t="shared" si="2"/>
        <v>0</v>
      </c>
      <c r="Z11" s="31">
        <f t="shared" si="2"/>
        <v>0</v>
      </c>
      <c r="AA11" s="31">
        <f t="shared" si="2"/>
        <v>0</v>
      </c>
      <c r="AB11" s="8">
        <f t="shared" si="2"/>
        <v>0</v>
      </c>
      <c r="AC11" s="8">
        <f t="shared" si="2"/>
        <v>0</v>
      </c>
      <c r="AD11" s="8">
        <f t="shared" ref="AD11:AV11" si="3">SUM(AD12:AD12)</f>
        <v>0</v>
      </c>
      <c r="AE11" s="8">
        <f t="shared" si="3"/>
        <v>0</v>
      </c>
      <c r="AF11" s="8">
        <f t="shared" si="3"/>
        <v>0</v>
      </c>
      <c r="AG11" s="8">
        <f t="shared" si="3"/>
        <v>0</v>
      </c>
      <c r="AH11" s="8">
        <f t="shared" si="3"/>
        <v>0</v>
      </c>
      <c r="AI11" s="8">
        <f t="shared" si="3"/>
        <v>0</v>
      </c>
      <c r="AJ11" s="8">
        <f t="shared" si="3"/>
        <v>0</v>
      </c>
      <c r="AK11" s="8">
        <f t="shared" si="3"/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</row>
    <row r="12" spans="1:51" ht="66" hidden="1" customHeight="1" x14ac:dyDescent="0.25">
      <c r="A12" s="10" t="s">
        <v>25</v>
      </c>
      <c r="B12" s="18" t="s">
        <v>73</v>
      </c>
      <c r="C12" s="17" t="s">
        <v>19</v>
      </c>
      <c r="D12" s="17" t="s">
        <v>29</v>
      </c>
      <c r="E12" s="33">
        <f>I12+M12+Q12+U12+Y12+AC12+AG12+AK12+AO12+AS12</f>
        <v>0</v>
      </c>
      <c r="F12" s="33">
        <f>J12+N12+R12+V12+Z12+AD12+AH12+AL12+AP12+AT12</f>
        <v>0</v>
      </c>
      <c r="G12" s="33">
        <f>K12+O12+S12+W12+AA12+AE12+AI12+AM12+AQ12+AU12</f>
        <v>0</v>
      </c>
      <c r="H12" s="33">
        <f>L12+P12+T12+X12+AB12+AF12+AJ12+AN12+AR12+AV12</f>
        <v>0</v>
      </c>
      <c r="I12" s="32">
        <f>K12</f>
        <v>0</v>
      </c>
      <c r="J12" s="33">
        <v>0</v>
      </c>
      <c r="K12" s="33">
        <v>0</v>
      </c>
      <c r="L12" s="33">
        <v>0</v>
      </c>
      <c r="M12" s="32">
        <f>O12</f>
        <v>0</v>
      </c>
      <c r="N12" s="33">
        <v>0</v>
      </c>
      <c r="O12" s="33">
        <f>4775-4775</f>
        <v>0</v>
      </c>
      <c r="P12" s="33">
        <v>0</v>
      </c>
      <c r="Q12" s="32">
        <f>S12</f>
        <v>0</v>
      </c>
      <c r="R12" s="33">
        <v>0</v>
      </c>
      <c r="S12" s="33">
        <v>0</v>
      </c>
      <c r="T12" s="33">
        <v>0</v>
      </c>
      <c r="U12" s="32">
        <f>W12</f>
        <v>0</v>
      </c>
      <c r="V12" s="33">
        <v>0</v>
      </c>
      <c r="W12" s="33">
        <v>0</v>
      </c>
      <c r="X12" s="33">
        <v>0</v>
      </c>
      <c r="Y12" s="32">
        <f>AA12</f>
        <v>0</v>
      </c>
      <c r="Z12" s="33">
        <v>0</v>
      </c>
      <c r="AA12" s="33">
        <v>0</v>
      </c>
      <c r="AB12" s="36">
        <v>0</v>
      </c>
      <c r="AC12" s="20">
        <f>AE12</f>
        <v>0</v>
      </c>
      <c r="AD12" s="36">
        <v>0</v>
      </c>
      <c r="AE12" s="36">
        <v>0</v>
      </c>
      <c r="AF12" s="36">
        <v>0</v>
      </c>
      <c r="AG12" s="20">
        <f>AI12</f>
        <v>0</v>
      </c>
      <c r="AH12" s="36">
        <v>0</v>
      </c>
      <c r="AI12" s="36">
        <v>0</v>
      </c>
      <c r="AJ12" s="36">
        <v>0</v>
      </c>
      <c r="AK12" s="20">
        <f>AM12</f>
        <v>0</v>
      </c>
      <c r="AL12" s="36">
        <v>0</v>
      </c>
      <c r="AM12" s="36">
        <v>0</v>
      </c>
      <c r="AN12" s="36">
        <v>0</v>
      </c>
      <c r="AO12" s="20">
        <f>AQ12</f>
        <v>0</v>
      </c>
      <c r="AP12" s="36">
        <v>0</v>
      </c>
      <c r="AQ12" s="36">
        <v>0</v>
      </c>
      <c r="AR12" s="36">
        <v>0</v>
      </c>
      <c r="AS12" s="20">
        <f>AU12</f>
        <v>0</v>
      </c>
      <c r="AT12" s="36">
        <v>0</v>
      </c>
      <c r="AU12" s="36">
        <v>0</v>
      </c>
      <c r="AV12" s="36">
        <v>0</v>
      </c>
    </row>
    <row r="13" spans="1:51" s="9" customFormat="1" ht="35.25" customHeight="1" x14ac:dyDescent="0.25">
      <c r="A13" s="52" t="s">
        <v>18</v>
      </c>
      <c r="B13" s="51" t="s">
        <v>137</v>
      </c>
      <c r="C13" s="51"/>
      <c r="D13" s="51"/>
      <c r="E13" s="31">
        <f>SUM(E14:E18)</f>
        <v>118543.9</v>
      </c>
      <c r="F13" s="31">
        <f>SUM(F14:F17)</f>
        <v>0</v>
      </c>
      <c r="G13" s="31">
        <f>SUM(G14:G18)</f>
        <v>118543.9</v>
      </c>
      <c r="H13" s="31">
        <f t="shared" ref="H13:AV14" si="4">SUM(H14:H14)</f>
        <v>0</v>
      </c>
      <c r="I13" s="31">
        <f>SUM(I14:I15)</f>
        <v>0</v>
      </c>
      <c r="J13" s="31">
        <f t="shared" si="4"/>
        <v>0</v>
      </c>
      <c r="K13" s="31">
        <f t="shared" si="4"/>
        <v>0</v>
      </c>
      <c r="L13" s="31">
        <f t="shared" si="4"/>
        <v>0</v>
      </c>
      <c r="M13" s="31">
        <f t="shared" si="4"/>
        <v>0</v>
      </c>
      <c r="N13" s="31">
        <f t="shared" si="4"/>
        <v>0</v>
      </c>
      <c r="O13" s="31">
        <f t="shared" si="4"/>
        <v>0</v>
      </c>
      <c r="P13" s="31">
        <f t="shared" si="4"/>
        <v>0</v>
      </c>
      <c r="Q13" s="31">
        <f>SUM(Q14:Q15)</f>
        <v>100000</v>
      </c>
      <c r="R13" s="31">
        <f t="shared" si="4"/>
        <v>0</v>
      </c>
      <c r="S13" s="31">
        <f>SUM(S14:S15)</f>
        <v>100000</v>
      </c>
      <c r="T13" s="31">
        <f t="shared" ref="T13:X13" si="5">SUM(T14:T15)</f>
        <v>0</v>
      </c>
      <c r="U13" s="31">
        <f>SUM(U14:U18)</f>
        <v>18543.900000000001</v>
      </c>
      <c r="V13" s="31">
        <f t="shared" si="5"/>
        <v>0</v>
      </c>
      <c r="W13" s="31">
        <f>SUM(W14:W18)</f>
        <v>18543.900000000001</v>
      </c>
      <c r="X13" s="31">
        <f t="shared" si="5"/>
        <v>0</v>
      </c>
      <c r="Y13" s="31">
        <f t="shared" si="4"/>
        <v>0</v>
      </c>
      <c r="Z13" s="31">
        <f t="shared" si="4"/>
        <v>0</v>
      </c>
      <c r="AA13" s="31">
        <f t="shared" si="4"/>
        <v>0</v>
      </c>
      <c r="AB13" s="57">
        <f t="shared" si="4"/>
        <v>0</v>
      </c>
      <c r="AC13" s="57">
        <f t="shared" si="4"/>
        <v>0</v>
      </c>
      <c r="AD13" s="57">
        <f t="shared" si="4"/>
        <v>0</v>
      </c>
      <c r="AE13" s="57">
        <f t="shared" si="4"/>
        <v>0</v>
      </c>
      <c r="AF13" s="57">
        <f t="shared" si="4"/>
        <v>0</v>
      </c>
      <c r="AG13" s="57">
        <f t="shared" si="4"/>
        <v>0</v>
      </c>
      <c r="AH13" s="57">
        <f t="shared" si="4"/>
        <v>0</v>
      </c>
      <c r="AI13" s="57">
        <f t="shared" si="4"/>
        <v>0</v>
      </c>
      <c r="AJ13" s="57">
        <f t="shared" si="4"/>
        <v>0</v>
      </c>
      <c r="AK13" s="57">
        <f t="shared" si="4"/>
        <v>0</v>
      </c>
      <c r="AL13" s="57">
        <f t="shared" si="4"/>
        <v>0</v>
      </c>
      <c r="AM13" s="57">
        <f t="shared" si="4"/>
        <v>0</v>
      </c>
      <c r="AN13" s="57">
        <f t="shared" si="4"/>
        <v>0</v>
      </c>
      <c r="AO13" s="57">
        <f t="shared" si="4"/>
        <v>0</v>
      </c>
      <c r="AP13" s="57">
        <f t="shared" si="4"/>
        <v>0</v>
      </c>
      <c r="AQ13" s="57">
        <f t="shared" si="4"/>
        <v>0</v>
      </c>
      <c r="AR13" s="57">
        <f t="shared" si="4"/>
        <v>0</v>
      </c>
      <c r="AS13" s="57">
        <f t="shared" si="4"/>
        <v>0</v>
      </c>
      <c r="AT13" s="57">
        <f t="shared" si="4"/>
        <v>0</v>
      </c>
      <c r="AU13" s="57">
        <f t="shared" si="4"/>
        <v>0</v>
      </c>
      <c r="AV13" s="57">
        <f t="shared" si="4"/>
        <v>0</v>
      </c>
    </row>
    <row r="14" spans="1:51" ht="69.75" customHeight="1" x14ac:dyDescent="0.25">
      <c r="A14" s="10" t="s">
        <v>25</v>
      </c>
      <c r="B14" s="18" t="s">
        <v>140</v>
      </c>
      <c r="C14" s="17" t="s">
        <v>19</v>
      </c>
      <c r="D14" s="17" t="s">
        <v>19</v>
      </c>
      <c r="E14" s="33">
        <f>I14+M14+Q14+U14+Y14+AC14+AG14+AK14+AO14+AS14</f>
        <v>39624.199999999997</v>
      </c>
      <c r="F14" s="33">
        <f>J14+N14+R14+V14+Z14+AD14+AH14+AL14+AP14+AT14</f>
        <v>0</v>
      </c>
      <c r="G14" s="33">
        <f>M14+Q14+U14+Y14</f>
        <v>39624.199999999997</v>
      </c>
      <c r="H14" s="33">
        <f>L14+P14+T14+X14+AB14+AF14+AJ14+AN14+AR14+AV14</f>
        <v>0</v>
      </c>
      <c r="I14" s="33">
        <f>SUM(J14:L14)</f>
        <v>0</v>
      </c>
      <c r="J14" s="33">
        <f t="shared" si="4"/>
        <v>0</v>
      </c>
      <c r="K14" s="33">
        <v>0</v>
      </c>
      <c r="L14" s="33">
        <v>0</v>
      </c>
      <c r="M14" s="32">
        <f>O14</f>
        <v>0</v>
      </c>
      <c r="N14" s="33">
        <v>0</v>
      </c>
      <c r="O14" s="33">
        <f>50000-50000</f>
        <v>0</v>
      </c>
      <c r="P14" s="33">
        <v>0</v>
      </c>
      <c r="Q14" s="32">
        <f>S14</f>
        <v>39624.199999999997</v>
      </c>
      <c r="R14" s="33">
        <v>0</v>
      </c>
      <c r="S14" s="33">
        <f>50000+50000-60375.8</f>
        <v>39624.199999999997</v>
      </c>
      <c r="T14" s="33">
        <v>0</v>
      </c>
      <c r="U14" s="32">
        <v>0</v>
      </c>
      <c r="V14" s="33">
        <v>0</v>
      </c>
      <c r="W14" s="33">
        <v>0</v>
      </c>
      <c r="X14" s="33">
        <v>0</v>
      </c>
      <c r="Y14" s="32">
        <f>AA14</f>
        <v>0</v>
      </c>
      <c r="Z14" s="33">
        <v>0</v>
      </c>
      <c r="AA14" s="33">
        <f>12000-12000</f>
        <v>0</v>
      </c>
      <c r="AB14" s="58">
        <v>0</v>
      </c>
      <c r="AC14" s="59">
        <f>AE14</f>
        <v>0</v>
      </c>
      <c r="AD14" s="58">
        <v>0</v>
      </c>
      <c r="AE14" s="58">
        <v>0</v>
      </c>
      <c r="AF14" s="58">
        <v>0</v>
      </c>
      <c r="AG14" s="59">
        <f>AI14</f>
        <v>0</v>
      </c>
      <c r="AH14" s="58">
        <v>0</v>
      </c>
      <c r="AI14" s="58">
        <v>0</v>
      </c>
      <c r="AJ14" s="58">
        <v>0</v>
      </c>
      <c r="AK14" s="59">
        <f>AM14</f>
        <v>0</v>
      </c>
      <c r="AL14" s="58">
        <v>0</v>
      </c>
      <c r="AM14" s="58">
        <v>0</v>
      </c>
      <c r="AN14" s="58">
        <v>0</v>
      </c>
      <c r="AO14" s="59">
        <f>AQ14</f>
        <v>0</v>
      </c>
      <c r="AP14" s="58">
        <v>0</v>
      </c>
      <c r="AQ14" s="58">
        <v>0</v>
      </c>
      <c r="AR14" s="58">
        <v>0</v>
      </c>
      <c r="AS14" s="59">
        <f>AU14</f>
        <v>0</v>
      </c>
      <c r="AT14" s="58">
        <v>0</v>
      </c>
      <c r="AU14" s="58">
        <v>0</v>
      </c>
      <c r="AV14" s="58">
        <v>0</v>
      </c>
    </row>
    <row r="15" spans="1:51" ht="69.75" customHeight="1" x14ac:dyDescent="0.25">
      <c r="A15" s="10" t="s">
        <v>96</v>
      </c>
      <c r="B15" s="18" t="s">
        <v>86</v>
      </c>
      <c r="C15" s="17" t="s">
        <v>19</v>
      </c>
      <c r="D15" s="17" t="s">
        <v>43</v>
      </c>
      <c r="E15" s="33">
        <f>I15+M15+Q15+U15+Y15+AC15+AG15+AK15+AO15+AS15</f>
        <v>60375.8</v>
      </c>
      <c r="F15" s="33">
        <f>J15+N15+R15+V15+Z15+AD15+AH15+AL15+AP15+AT15</f>
        <v>0</v>
      </c>
      <c r="G15" s="33">
        <f>M15+Q15+U15+Y15</f>
        <v>60375.8</v>
      </c>
      <c r="H15" s="33">
        <v>0</v>
      </c>
      <c r="I15" s="33">
        <f>SUM(J15:L15)</f>
        <v>0</v>
      </c>
      <c r="J15" s="33">
        <f>SUM(J19:J19)</f>
        <v>0</v>
      </c>
      <c r="K15" s="33">
        <v>0</v>
      </c>
      <c r="L15" s="33">
        <v>0</v>
      </c>
      <c r="M15" s="32">
        <f>O15</f>
        <v>0</v>
      </c>
      <c r="N15" s="33">
        <v>0</v>
      </c>
      <c r="O15" s="33">
        <f>50000-50000</f>
        <v>0</v>
      </c>
      <c r="P15" s="33">
        <v>0</v>
      </c>
      <c r="Q15" s="32">
        <f>S15</f>
        <v>60375.8</v>
      </c>
      <c r="R15" s="33">
        <v>0</v>
      </c>
      <c r="S15" s="33">
        <v>60375.8</v>
      </c>
      <c r="T15" s="33">
        <v>0</v>
      </c>
      <c r="U15" s="32">
        <v>0</v>
      </c>
      <c r="V15" s="33">
        <v>0</v>
      </c>
      <c r="W15" s="33">
        <v>0</v>
      </c>
      <c r="X15" s="33">
        <v>0</v>
      </c>
      <c r="Y15" s="32">
        <v>0</v>
      </c>
      <c r="Z15" s="33">
        <v>0</v>
      </c>
      <c r="AA15" s="33">
        <v>0</v>
      </c>
      <c r="AB15" s="58">
        <v>0</v>
      </c>
      <c r="AC15" s="59">
        <f>AE15</f>
        <v>0</v>
      </c>
      <c r="AD15" s="58">
        <v>0</v>
      </c>
      <c r="AE15" s="58">
        <v>0</v>
      </c>
      <c r="AF15" s="58">
        <v>0</v>
      </c>
      <c r="AG15" s="59">
        <f>AI15</f>
        <v>0</v>
      </c>
      <c r="AH15" s="58">
        <v>0</v>
      </c>
      <c r="AI15" s="58">
        <v>0</v>
      </c>
      <c r="AJ15" s="58">
        <v>0</v>
      </c>
      <c r="AK15" s="59">
        <f>AM15</f>
        <v>0</v>
      </c>
      <c r="AL15" s="58">
        <v>0</v>
      </c>
      <c r="AM15" s="58">
        <v>0</v>
      </c>
      <c r="AN15" s="58">
        <v>0</v>
      </c>
      <c r="AO15" s="59">
        <f>AQ15</f>
        <v>0</v>
      </c>
      <c r="AP15" s="58">
        <v>0</v>
      </c>
      <c r="AQ15" s="58">
        <v>0</v>
      </c>
      <c r="AR15" s="58">
        <v>0</v>
      </c>
      <c r="AS15" s="59">
        <f>AU15</f>
        <v>0</v>
      </c>
      <c r="AT15" s="58">
        <v>0</v>
      </c>
      <c r="AU15" s="58">
        <v>0</v>
      </c>
      <c r="AV15" s="58">
        <v>0</v>
      </c>
    </row>
    <row r="16" spans="1:51" ht="69.75" customHeight="1" x14ac:dyDescent="0.25">
      <c r="A16" s="10" t="s">
        <v>97</v>
      </c>
      <c r="B16" s="18" t="s">
        <v>95</v>
      </c>
      <c r="C16" s="17" t="s">
        <v>19</v>
      </c>
      <c r="D16" s="17" t="s">
        <v>43</v>
      </c>
      <c r="E16" s="33">
        <f>I16+M16+Q16+U16+Y16+AC16+AG16+AK16+AO16+AS16</f>
        <v>14494</v>
      </c>
      <c r="F16" s="33">
        <v>0</v>
      </c>
      <c r="G16" s="33">
        <f>W16</f>
        <v>14494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2">
        <v>0</v>
      </c>
      <c r="N16" s="33">
        <v>0</v>
      </c>
      <c r="O16" s="33">
        <v>0</v>
      </c>
      <c r="P16" s="33">
        <v>0</v>
      </c>
      <c r="Q16" s="32">
        <v>0</v>
      </c>
      <c r="R16" s="33">
        <v>0</v>
      </c>
      <c r="S16" s="33">
        <v>0</v>
      </c>
      <c r="T16" s="33">
        <v>0</v>
      </c>
      <c r="U16" s="32">
        <f>W16</f>
        <v>14494</v>
      </c>
      <c r="V16" s="33">
        <v>0</v>
      </c>
      <c r="W16" s="33">
        <v>14494</v>
      </c>
      <c r="X16" s="33">
        <v>0</v>
      </c>
      <c r="Y16" s="32">
        <v>0</v>
      </c>
      <c r="Z16" s="33">
        <v>0</v>
      </c>
      <c r="AA16" s="33">
        <v>0</v>
      </c>
      <c r="AB16" s="58">
        <v>0</v>
      </c>
      <c r="AC16" s="58">
        <v>0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58">
        <v>0</v>
      </c>
      <c r="AJ16" s="58">
        <v>0</v>
      </c>
      <c r="AK16" s="58">
        <v>0</v>
      </c>
      <c r="AL16" s="58">
        <v>0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58">
        <v>0</v>
      </c>
      <c r="AS16" s="58">
        <v>0</v>
      </c>
      <c r="AT16" s="58">
        <v>0</v>
      </c>
      <c r="AU16" s="58">
        <v>0</v>
      </c>
      <c r="AV16" s="58">
        <v>0</v>
      </c>
    </row>
    <row r="17" spans="1:48" s="46" customFormat="1" ht="50.25" customHeight="1" x14ac:dyDescent="0.25">
      <c r="A17" s="10" t="s">
        <v>136</v>
      </c>
      <c r="B17" s="18" t="s">
        <v>135</v>
      </c>
      <c r="C17" s="17" t="s">
        <v>19</v>
      </c>
      <c r="D17" s="17" t="s">
        <v>29</v>
      </c>
      <c r="E17" s="33">
        <f>I17+M17+Q17+U17+Y17+AC17+AG17+AK17+AO17+AS17</f>
        <v>3181.5</v>
      </c>
      <c r="F17" s="33">
        <v>0</v>
      </c>
      <c r="G17" s="33">
        <f>W17</f>
        <v>3181.5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2">
        <v>0</v>
      </c>
      <c r="N17" s="33">
        <v>0</v>
      </c>
      <c r="O17" s="33">
        <v>0</v>
      </c>
      <c r="P17" s="33">
        <v>0</v>
      </c>
      <c r="Q17" s="32">
        <v>0</v>
      </c>
      <c r="R17" s="33">
        <v>0</v>
      </c>
      <c r="S17" s="33">
        <v>0</v>
      </c>
      <c r="T17" s="33">
        <v>0</v>
      </c>
      <c r="U17" s="32">
        <f>W17</f>
        <v>3181.5</v>
      </c>
      <c r="V17" s="33">
        <v>0</v>
      </c>
      <c r="W17" s="33">
        <v>3181.5</v>
      </c>
      <c r="X17" s="33">
        <v>0</v>
      </c>
      <c r="Y17" s="32">
        <v>0</v>
      </c>
      <c r="Z17" s="33">
        <v>0</v>
      </c>
      <c r="AA17" s="33">
        <v>0</v>
      </c>
      <c r="AB17" s="58">
        <v>0</v>
      </c>
      <c r="AC17" s="58">
        <v>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0</v>
      </c>
      <c r="AL17" s="58">
        <v>0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58">
        <v>0</v>
      </c>
      <c r="AT17" s="58">
        <v>0</v>
      </c>
      <c r="AU17" s="58">
        <v>0</v>
      </c>
      <c r="AV17" s="58">
        <v>0</v>
      </c>
    </row>
    <row r="18" spans="1:48" s="46" customFormat="1" ht="50.25" customHeight="1" x14ac:dyDescent="0.25">
      <c r="A18" s="10" t="s">
        <v>141</v>
      </c>
      <c r="B18" s="18" t="s">
        <v>142</v>
      </c>
      <c r="C18" s="17" t="s">
        <v>19</v>
      </c>
      <c r="D18" s="17" t="s">
        <v>43</v>
      </c>
      <c r="E18" s="33">
        <f>I18+M18+Q18+U18+Y18+AC18+AG18+AK18+AO18+AS18</f>
        <v>868.4</v>
      </c>
      <c r="F18" s="33">
        <v>0</v>
      </c>
      <c r="G18" s="33">
        <f>W18</f>
        <v>868.4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2">
        <v>0</v>
      </c>
      <c r="N18" s="33">
        <v>0</v>
      </c>
      <c r="O18" s="33">
        <v>0</v>
      </c>
      <c r="P18" s="33">
        <v>0</v>
      </c>
      <c r="Q18" s="32">
        <v>0</v>
      </c>
      <c r="R18" s="33">
        <v>0</v>
      </c>
      <c r="S18" s="33">
        <v>0</v>
      </c>
      <c r="T18" s="33">
        <v>0</v>
      </c>
      <c r="U18" s="32">
        <f>W18</f>
        <v>868.4</v>
      </c>
      <c r="V18" s="33">
        <v>0</v>
      </c>
      <c r="W18" s="33">
        <v>868.4</v>
      </c>
      <c r="X18" s="33">
        <v>0</v>
      </c>
      <c r="Y18" s="32">
        <v>0</v>
      </c>
      <c r="Z18" s="33">
        <v>0</v>
      </c>
      <c r="AA18" s="33">
        <v>0</v>
      </c>
      <c r="AB18" s="58">
        <v>0</v>
      </c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8">
        <v>0</v>
      </c>
      <c r="AO18" s="58">
        <v>0</v>
      </c>
      <c r="AP18" s="58">
        <v>0</v>
      </c>
      <c r="AQ18" s="58">
        <v>0</v>
      </c>
      <c r="AR18" s="58">
        <v>0</v>
      </c>
      <c r="AS18" s="58">
        <v>0</v>
      </c>
      <c r="AT18" s="58">
        <v>0</v>
      </c>
      <c r="AU18" s="58">
        <v>0</v>
      </c>
      <c r="AV18" s="58">
        <v>0</v>
      </c>
    </row>
    <row r="19" spans="1:48" s="9" customFormat="1" ht="41.25" customHeight="1" x14ac:dyDescent="0.25">
      <c r="A19" s="52" t="s">
        <v>32</v>
      </c>
      <c r="B19" s="30" t="s">
        <v>98</v>
      </c>
      <c r="C19" s="17"/>
      <c r="D19" s="17"/>
      <c r="E19" s="31">
        <f>E20+E24+E31+E47</f>
        <v>98329.3</v>
      </c>
      <c r="F19" s="31">
        <f t="shared" ref="F19:G19" si="6">F20+F24+F31+F47</f>
        <v>0</v>
      </c>
      <c r="G19" s="31">
        <f t="shared" si="6"/>
        <v>98329.3</v>
      </c>
      <c r="H19" s="31">
        <f>SUM(H56:H57)</f>
        <v>0</v>
      </c>
      <c r="I19" s="31">
        <f>I20+I24+I31+I47</f>
        <v>24636.5</v>
      </c>
      <c r="J19" s="31">
        <f>SUM(J56:J57)</f>
        <v>0</v>
      </c>
      <c r="K19" s="31">
        <f>K20+K24+K31+K47</f>
        <v>24636.5</v>
      </c>
      <c r="L19" s="31">
        <f>SUM(L56:L57)</f>
        <v>0</v>
      </c>
      <c r="M19" s="31">
        <f>M20+M24+M31+M47</f>
        <v>20397.699999999997</v>
      </c>
      <c r="N19" s="31">
        <f>N20+N24+N31+N47</f>
        <v>0</v>
      </c>
      <c r="O19" s="31">
        <f>O20+O24+O31+O47</f>
        <v>20397.699999999997</v>
      </c>
      <c r="P19" s="31">
        <f t="shared" ref="P19:X19" si="7">P20+P24+P31+P47</f>
        <v>0</v>
      </c>
      <c r="Q19" s="31">
        <f>Q20+Q24+Q31+Q47</f>
        <v>19179.000000000004</v>
      </c>
      <c r="R19" s="31">
        <f t="shared" si="7"/>
        <v>0</v>
      </c>
      <c r="S19" s="31">
        <f t="shared" si="7"/>
        <v>19179.000000000004</v>
      </c>
      <c r="T19" s="31">
        <f t="shared" si="7"/>
        <v>0</v>
      </c>
      <c r="U19" s="31">
        <f t="shared" si="7"/>
        <v>34116.1</v>
      </c>
      <c r="V19" s="31">
        <f t="shared" si="7"/>
        <v>0</v>
      </c>
      <c r="W19" s="31">
        <f>W20+W24+W31+W47</f>
        <v>34116.1</v>
      </c>
      <c r="X19" s="31">
        <f t="shared" si="7"/>
        <v>0</v>
      </c>
      <c r="Y19" s="31">
        <f t="shared" ref="Y19:AV19" si="8">SUM(Y56:Y57)</f>
        <v>0</v>
      </c>
      <c r="Z19" s="31">
        <f t="shared" si="8"/>
        <v>0</v>
      </c>
      <c r="AA19" s="31">
        <f t="shared" si="8"/>
        <v>0</v>
      </c>
      <c r="AB19" s="57">
        <f t="shared" si="8"/>
        <v>0</v>
      </c>
      <c r="AC19" s="57">
        <f t="shared" si="8"/>
        <v>0</v>
      </c>
      <c r="AD19" s="57">
        <f t="shared" si="8"/>
        <v>0</v>
      </c>
      <c r="AE19" s="57">
        <f t="shared" si="8"/>
        <v>0</v>
      </c>
      <c r="AF19" s="57">
        <f t="shared" si="8"/>
        <v>0</v>
      </c>
      <c r="AG19" s="57">
        <f t="shared" si="8"/>
        <v>0</v>
      </c>
      <c r="AH19" s="57">
        <f t="shared" si="8"/>
        <v>0</v>
      </c>
      <c r="AI19" s="57">
        <f t="shared" si="8"/>
        <v>0</v>
      </c>
      <c r="AJ19" s="57">
        <f t="shared" si="8"/>
        <v>0</v>
      </c>
      <c r="AK19" s="57">
        <f t="shared" si="8"/>
        <v>0</v>
      </c>
      <c r="AL19" s="57">
        <f t="shared" si="8"/>
        <v>0</v>
      </c>
      <c r="AM19" s="57">
        <f t="shared" si="8"/>
        <v>0</v>
      </c>
      <c r="AN19" s="57">
        <f t="shared" si="8"/>
        <v>0</v>
      </c>
      <c r="AO19" s="57">
        <f t="shared" si="8"/>
        <v>0</v>
      </c>
      <c r="AP19" s="57">
        <f t="shared" si="8"/>
        <v>0</v>
      </c>
      <c r="AQ19" s="57">
        <f t="shared" si="8"/>
        <v>0</v>
      </c>
      <c r="AR19" s="57">
        <f t="shared" si="8"/>
        <v>0</v>
      </c>
      <c r="AS19" s="57">
        <f t="shared" si="8"/>
        <v>0</v>
      </c>
      <c r="AT19" s="57">
        <f t="shared" si="8"/>
        <v>0</v>
      </c>
      <c r="AU19" s="57">
        <f t="shared" si="8"/>
        <v>0</v>
      </c>
      <c r="AV19" s="57">
        <f t="shared" si="8"/>
        <v>0</v>
      </c>
    </row>
    <row r="20" spans="1:48" s="9" customFormat="1" ht="35.25" customHeight="1" x14ac:dyDescent="0.25">
      <c r="A20" s="52" t="s">
        <v>99</v>
      </c>
      <c r="B20" s="51" t="s">
        <v>34</v>
      </c>
      <c r="C20" s="51"/>
      <c r="D20" s="51"/>
      <c r="E20" s="31">
        <f>SUM(E21:E23)</f>
        <v>39331.399999999994</v>
      </c>
      <c r="F20" s="31">
        <f>SUM(F57:F58)</f>
        <v>0</v>
      </c>
      <c r="G20" s="31">
        <f>SUM(G21:G23)</f>
        <v>39331.399999999994</v>
      </c>
      <c r="H20" s="31">
        <f>SUM(H57:H58)</f>
        <v>0</v>
      </c>
      <c r="I20" s="31">
        <f>SUM(I21:I23)</f>
        <v>11752.8</v>
      </c>
      <c r="J20" s="31">
        <f>SUM(J57:J58)</f>
        <v>0</v>
      </c>
      <c r="K20" s="31">
        <f>SUM(K21:K23)</f>
        <v>11752.8</v>
      </c>
      <c r="L20" s="31">
        <f>SUM(L57:L58)</f>
        <v>0</v>
      </c>
      <c r="M20" s="31">
        <f>SUM(M21:M23)</f>
        <v>9742</v>
      </c>
      <c r="N20" s="31">
        <f>SUM(N57:N58)</f>
        <v>0</v>
      </c>
      <c r="O20" s="31">
        <f>SUM(O21:O23)</f>
        <v>9742</v>
      </c>
      <c r="P20" s="31">
        <f>SUM(P57:P58)</f>
        <v>0</v>
      </c>
      <c r="Q20" s="31">
        <f t="shared" ref="Q20:R20" si="9">Q21+Q22+Q23</f>
        <v>7296.6</v>
      </c>
      <c r="R20" s="31">
        <f t="shared" si="9"/>
        <v>0</v>
      </c>
      <c r="S20" s="31">
        <f>S21+S22+S23</f>
        <v>7296.6</v>
      </c>
      <c r="T20" s="31">
        <f t="shared" ref="T20:X20" si="10">T21+T22+T23</f>
        <v>0</v>
      </c>
      <c r="U20" s="31">
        <f t="shared" si="10"/>
        <v>10540</v>
      </c>
      <c r="V20" s="31">
        <f t="shared" si="10"/>
        <v>0</v>
      </c>
      <c r="W20" s="31">
        <f>W21+W22+W23</f>
        <v>10540</v>
      </c>
      <c r="X20" s="31">
        <f t="shared" si="10"/>
        <v>0</v>
      </c>
      <c r="Y20" s="31">
        <f t="shared" ref="Y20:AV20" si="11">SUM(Y57:Y58)</f>
        <v>0</v>
      </c>
      <c r="Z20" s="31">
        <f t="shared" si="11"/>
        <v>0</v>
      </c>
      <c r="AA20" s="31">
        <f t="shared" si="11"/>
        <v>0</v>
      </c>
      <c r="AB20" s="57">
        <f t="shared" si="11"/>
        <v>0</v>
      </c>
      <c r="AC20" s="57">
        <f t="shared" si="11"/>
        <v>0</v>
      </c>
      <c r="AD20" s="57">
        <f t="shared" si="11"/>
        <v>0</v>
      </c>
      <c r="AE20" s="57">
        <f t="shared" si="11"/>
        <v>0</v>
      </c>
      <c r="AF20" s="57">
        <f t="shared" si="11"/>
        <v>0</v>
      </c>
      <c r="AG20" s="57">
        <f t="shared" si="11"/>
        <v>0</v>
      </c>
      <c r="AH20" s="57">
        <f t="shared" si="11"/>
        <v>0</v>
      </c>
      <c r="AI20" s="57">
        <f t="shared" si="11"/>
        <v>0</v>
      </c>
      <c r="AJ20" s="57">
        <f t="shared" si="11"/>
        <v>0</v>
      </c>
      <c r="AK20" s="57">
        <f t="shared" si="11"/>
        <v>0</v>
      </c>
      <c r="AL20" s="57">
        <f t="shared" si="11"/>
        <v>0</v>
      </c>
      <c r="AM20" s="57">
        <f t="shared" si="11"/>
        <v>0</v>
      </c>
      <c r="AN20" s="57">
        <f t="shared" si="11"/>
        <v>0</v>
      </c>
      <c r="AO20" s="57">
        <f t="shared" si="11"/>
        <v>0</v>
      </c>
      <c r="AP20" s="57">
        <f t="shared" si="11"/>
        <v>0</v>
      </c>
      <c r="AQ20" s="57">
        <f t="shared" si="11"/>
        <v>0</v>
      </c>
      <c r="AR20" s="57">
        <f t="shared" si="11"/>
        <v>0</v>
      </c>
      <c r="AS20" s="57">
        <f t="shared" si="11"/>
        <v>0</v>
      </c>
      <c r="AT20" s="57">
        <f t="shared" si="11"/>
        <v>0</v>
      </c>
      <c r="AU20" s="57">
        <f t="shared" si="11"/>
        <v>0</v>
      </c>
      <c r="AV20" s="57">
        <f t="shared" si="11"/>
        <v>0</v>
      </c>
    </row>
    <row r="21" spans="1:48" ht="47.25" customHeight="1" x14ac:dyDescent="0.25">
      <c r="A21" s="10" t="s">
        <v>100</v>
      </c>
      <c r="B21" s="18" t="s">
        <v>77</v>
      </c>
      <c r="C21" s="17" t="s">
        <v>19</v>
      </c>
      <c r="D21" s="17" t="s">
        <v>43</v>
      </c>
      <c r="E21" s="34">
        <f>I21+M21+Q21+U21+Y21+AC21+AG21+AK21+AO21+AS21</f>
        <v>24037.599999999999</v>
      </c>
      <c r="F21" s="33">
        <f t="shared" ref="F21:H23" si="12">J21+N21+R21+V21+Z21+AD21+AH21+AL21+AP21+AT21</f>
        <v>0</v>
      </c>
      <c r="G21" s="33">
        <f>K21+O21+S21+W21+AA21+AE21+AI21+AM21+AQ21+AU21</f>
        <v>24037.599999999999</v>
      </c>
      <c r="H21" s="33">
        <f t="shared" si="12"/>
        <v>0</v>
      </c>
      <c r="I21" s="32">
        <f>K21</f>
        <v>8625</v>
      </c>
      <c r="J21" s="33">
        <v>0</v>
      </c>
      <c r="K21" s="33">
        <f>5891.4+3319.5-585.9</f>
        <v>8625</v>
      </c>
      <c r="L21" s="33">
        <v>0</v>
      </c>
      <c r="M21" s="32">
        <f>O21</f>
        <v>5807</v>
      </c>
      <c r="N21" s="33">
        <v>0</v>
      </c>
      <c r="O21" s="33">
        <f>6424.1-617.1</f>
        <v>5807</v>
      </c>
      <c r="P21" s="33">
        <v>0</v>
      </c>
      <c r="Q21" s="32">
        <f>S21</f>
        <v>3210</v>
      </c>
      <c r="R21" s="33">
        <v>0</v>
      </c>
      <c r="S21" s="33">
        <f>6328-3118</f>
        <v>3210</v>
      </c>
      <c r="T21" s="33">
        <v>0</v>
      </c>
      <c r="U21" s="32">
        <f>W21</f>
        <v>6395.6</v>
      </c>
      <c r="V21" s="33">
        <v>0</v>
      </c>
      <c r="W21" s="33">
        <v>6395.6</v>
      </c>
      <c r="X21" s="33">
        <v>0</v>
      </c>
      <c r="Y21" s="32">
        <f>AA21</f>
        <v>0</v>
      </c>
      <c r="Z21" s="33">
        <v>0</v>
      </c>
      <c r="AA21" s="33">
        <v>0</v>
      </c>
      <c r="AB21" s="58">
        <v>0</v>
      </c>
      <c r="AC21" s="59">
        <f>AE21</f>
        <v>0</v>
      </c>
      <c r="AD21" s="58">
        <v>0</v>
      </c>
      <c r="AE21" s="58">
        <v>0</v>
      </c>
      <c r="AF21" s="58">
        <v>0</v>
      </c>
      <c r="AG21" s="59">
        <f>AI21</f>
        <v>0</v>
      </c>
      <c r="AH21" s="58">
        <v>0</v>
      </c>
      <c r="AI21" s="58">
        <v>0</v>
      </c>
      <c r="AJ21" s="58">
        <v>0</v>
      </c>
      <c r="AK21" s="59">
        <f>AM21</f>
        <v>0</v>
      </c>
      <c r="AL21" s="58">
        <v>0</v>
      </c>
      <c r="AM21" s="58">
        <v>0</v>
      </c>
      <c r="AN21" s="58">
        <v>0</v>
      </c>
      <c r="AO21" s="59">
        <f>AQ21</f>
        <v>0</v>
      </c>
      <c r="AP21" s="58">
        <v>0</v>
      </c>
      <c r="AQ21" s="58">
        <v>0</v>
      </c>
      <c r="AR21" s="58">
        <v>0</v>
      </c>
      <c r="AS21" s="59">
        <f>AU21</f>
        <v>0</v>
      </c>
      <c r="AT21" s="58">
        <v>0</v>
      </c>
      <c r="AU21" s="58">
        <v>0</v>
      </c>
      <c r="AV21" s="58">
        <v>0</v>
      </c>
    </row>
    <row r="22" spans="1:48" ht="47.25" customHeight="1" x14ac:dyDescent="0.25">
      <c r="A22" s="10" t="s">
        <v>101</v>
      </c>
      <c r="B22" s="18" t="s">
        <v>78</v>
      </c>
      <c r="C22" s="17" t="s">
        <v>19</v>
      </c>
      <c r="D22" s="17" t="s">
        <v>43</v>
      </c>
      <c r="E22" s="34">
        <f>I22+M22+Q22+U22+Y22+AC22+AG22+AK22+AO22+AS22</f>
        <v>6463</v>
      </c>
      <c r="F22" s="33">
        <f t="shared" si="12"/>
        <v>0</v>
      </c>
      <c r="G22" s="33">
        <f>K22+O22+S22+W22+AA22+AE22+AI22+AM22+AQ22+AU22</f>
        <v>6463</v>
      </c>
      <c r="H22" s="33">
        <f t="shared" si="12"/>
        <v>0</v>
      </c>
      <c r="I22" s="32">
        <f>K22</f>
        <v>1180.3</v>
      </c>
      <c r="J22" s="33">
        <v>0</v>
      </c>
      <c r="K22" s="33">
        <v>1180.3</v>
      </c>
      <c r="L22" s="33">
        <v>0</v>
      </c>
      <c r="M22" s="32">
        <f>O22</f>
        <v>1604.1</v>
      </c>
      <c r="N22" s="33">
        <v>0</v>
      </c>
      <c r="O22" s="33">
        <f>1876.1-272</f>
        <v>1604.1</v>
      </c>
      <c r="P22" s="33">
        <v>0</v>
      </c>
      <c r="Q22" s="32">
        <f>S22</f>
        <v>1848</v>
      </c>
      <c r="R22" s="33">
        <v>0</v>
      </c>
      <c r="S22" s="33">
        <f>1848</f>
        <v>1848</v>
      </c>
      <c r="T22" s="33">
        <v>0</v>
      </c>
      <c r="U22" s="32">
        <f>W22</f>
        <v>1830.6</v>
      </c>
      <c r="V22" s="33">
        <v>0</v>
      </c>
      <c r="W22" s="33">
        <v>1830.6</v>
      </c>
      <c r="X22" s="33">
        <v>0</v>
      </c>
      <c r="Y22" s="32">
        <f>AA22</f>
        <v>0</v>
      </c>
      <c r="Z22" s="33">
        <v>0</v>
      </c>
      <c r="AA22" s="33">
        <v>0</v>
      </c>
      <c r="AB22" s="58">
        <v>0</v>
      </c>
      <c r="AC22" s="59">
        <f>AE22</f>
        <v>0</v>
      </c>
      <c r="AD22" s="58">
        <v>0</v>
      </c>
      <c r="AE22" s="58">
        <v>0</v>
      </c>
      <c r="AF22" s="58">
        <v>0</v>
      </c>
      <c r="AG22" s="59">
        <f>AI22</f>
        <v>0</v>
      </c>
      <c r="AH22" s="58">
        <v>0</v>
      </c>
      <c r="AI22" s="58">
        <v>0</v>
      </c>
      <c r="AJ22" s="58">
        <v>0</v>
      </c>
      <c r="AK22" s="59">
        <f>AM22</f>
        <v>0</v>
      </c>
      <c r="AL22" s="58">
        <v>0</v>
      </c>
      <c r="AM22" s="58">
        <v>0</v>
      </c>
      <c r="AN22" s="58">
        <v>0</v>
      </c>
      <c r="AO22" s="59">
        <f>AQ22</f>
        <v>0</v>
      </c>
      <c r="AP22" s="58">
        <v>0</v>
      </c>
      <c r="AQ22" s="58">
        <v>0</v>
      </c>
      <c r="AR22" s="58">
        <v>0</v>
      </c>
      <c r="AS22" s="59">
        <f>AU22</f>
        <v>0</v>
      </c>
      <c r="AT22" s="58">
        <v>0</v>
      </c>
      <c r="AU22" s="58">
        <v>0</v>
      </c>
      <c r="AV22" s="58">
        <v>0</v>
      </c>
    </row>
    <row r="23" spans="1:48" ht="57" customHeight="1" x14ac:dyDescent="0.25">
      <c r="A23" s="10" t="s">
        <v>102</v>
      </c>
      <c r="B23" s="18" t="s">
        <v>63</v>
      </c>
      <c r="C23" s="17" t="s">
        <v>19</v>
      </c>
      <c r="D23" s="17" t="s">
        <v>70</v>
      </c>
      <c r="E23" s="34">
        <f>I23+M23+Q23+U23+Y23+AC23+AG23+AK23+AO23+AS23</f>
        <v>8830.7999999999993</v>
      </c>
      <c r="F23" s="33">
        <f t="shared" si="12"/>
        <v>0</v>
      </c>
      <c r="G23" s="33">
        <f t="shared" si="12"/>
        <v>8830.7999999999993</v>
      </c>
      <c r="H23" s="33">
        <f t="shared" si="12"/>
        <v>0</v>
      </c>
      <c r="I23" s="32">
        <f>K23</f>
        <v>1947.5</v>
      </c>
      <c r="J23" s="33">
        <v>0</v>
      </c>
      <c r="K23" s="33">
        <v>1947.5</v>
      </c>
      <c r="L23" s="33">
        <v>0</v>
      </c>
      <c r="M23" s="32">
        <f>O23</f>
        <v>2330.9</v>
      </c>
      <c r="N23" s="33">
        <v>0</v>
      </c>
      <c r="O23" s="33">
        <v>2330.9</v>
      </c>
      <c r="P23" s="33">
        <v>0</v>
      </c>
      <c r="Q23" s="32">
        <f>S23</f>
        <v>2238.6</v>
      </c>
      <c r="R23" s="33">
        <v>0</v>
      </c>
      <c r="S23" s="33">
        <f>2296-57.4</f>
        <v>2238.6</v>
      </c>
      <c r="T23" s="33">
        <v>0</v>
      </c>
      <c r="U23" s="32">
        <f>W23</f>
        <v>2313.8000000000002</v>
      </c>
      <c r="V23" s="33">
        <v>0</v>
      </c>
      <c r="W23" s="33">
        <v>2313.8000000000002</v>
      </c>
      <c r="X23" s="33">
        <v>0</v>
      </c>
      <c r="Y23" s="32">
        <f>AA23</f>
        <v>0</v>
      </c>
      <c r="Z23" s="33">
        <v>0</v>
      </c>
      <c r="AA23" s="33">
        <v>0</v>
      </c>
      <c r="AB23" s="58">
        <v>0</v>
      </c>
      <c r="AC23" s="59">
        <f>AE23</f>
        <v>0</v>
      </c>
      <c r="AD23" s="58">
        <v>0</v>
      </c>
      <c r="AE23" s="58">
        <v>0</v>
      </c>
      <c r="AF23" s="58">
        <v>0</v>
      </c>
      <c r="AG23" s="59">
        <f>AI23</f>
        <v>0</v>
      </c>
      <c r="AH23" s="58">
        <v>0</v>
      </c>
      <c r="AI23" s="58">
        <v>0</v>
      </c>
      <c r="AJ23" s="58">
        <v>0</v>
      </c>
      <c r="AK23" s="59">
        <f>AM23</f>
        <v>0</v>
      </c>
      <c r="AL23" s="58">
        <v>0</v>
      </c>
      <c r="AM23" s="58">
        <v>0</v>
      </c>
      <c r="AN23" s="58">
        <v>0</v>
      </c>
      <c r="AO23" s="59">
        <f>AQ23</f>
        <v>0</v>
      </c>
      <c r="AP23" s="58">
        <v>0</v>
      </c>
      <c r="AQ23" s="58">
        <v>0</v>
      </c>
      <c r="AR23" s="58">
        <v>0</v>
      </c>
      <c r="AS23" s="59">
        <f>AU23</f>
        <v>0</v>
      </c>
      <c r="AT23" s="58">
        <v>0</v>
      </c>
      <c r="AU23" s="58">
        <v>0</v>
      </c>
      <c r="AV23" s="58">
        <v>0</v>
      </c>
    </row>
    <row r="24" spans="1:48" s="9" customFormat="1" ht="35.25" customHeight="1" x14ac:dyDescent="0.25">
      <c r="A24" s="52" t="s">
        <v>85</v>
      </c>
      <c r="B24" s="53" t="s">
        <v>38</v>
      </c>
      <c r="C24" s="53"/>
      <c r="D24" s="53"/>
      <c r="E24" s="31">
        <f>E25+E26+E27+E28+E29+E30</f>
        <v>14619.8</v>
      </c>
      <c r="F24" s="31">
        <f t="shared" ref="F24:G24" si="13">F25+F26+F27+F28+F29+F30</f>
        <v>0</v>
      </c>
      <c r="G24" s="31">
        <f t="shared" si="13"/>
        <v>14619.8</v>
      </c>
      <c r="H24" s="31">
        <f>SUM(H59:H60)</f>
        <v>0</v>
      </c>
      <c r="I24" s="31">
        <f>I25+I26+I27</f>
        <v>6294.2</v>
      </c>
      <c r="J24" s="31">
        <f>SUM(J59:J60)</f>
        <v>0</v>
      </c>
      <c r="K24" s="31">
        <f>K25+K26+K27</f>
        <v>6294.2</v>
      </c>
      <c r="L24" s="31">
        <f t="shared" ref="L24:AV24" si="14">SUM(L59:L60)</f>
        <v>0</v>
      </c>
      <c r="M24" s="31">
        <f>SUM(M25:M27)</f>
        <v>1195.5</v>
      </c>
      <c r="N24" s="31">
        <f t="shared" ref="N24:P24" si="15">SUM(N25:N27)</f>
        <v>0</v>
      </c>
      <c r="O24" s="31">
        <f t="shared" si="15"/>
        <v>1195.5</v>
      </c>
      <c r="P24" s="31">
        <f t="shared" si="15"/>
        <v>0</v>
      </c>
      <c r="Q24" s="31">
        <f t="shared" si="14"/>
        <v>0</v>
      </c>
      <c r="R24" s="31">
        <f t="shared" si="14"/>
        <v>0</v>
      </c>
      <c r="S24" s="31">
        <f t="shared" si="14"/>
        <v>0</v>
      </c>
      <c r="T24" s="31">
        <f t="shared" si="14"/>
        <v>0</v>
      </c>
      <c r="U24" s="31">
        <f>SUM(U25:U30)</f>
        <v>7130.1</v>
      </c>
      <c r="V24" s="31">
        <f t="shared" ref="V24" si="16">SUM(V25:V30)</f>
        <v>0</v>
      </c>
      <c r="W24" s="31">
        <f>SUM(W25:W30)</f>
        <v>7130.1</v>
      </c>
      <c r="X24" s="31">
        <f t="shared" si="14"/>
        <v>0</v>
      </c>
      <c r="Y24" s="31">
        <f t="shared" si="14"/>
        <v>0</v>
      </c>
      <c r="Z24" s="31">
        <f t="shared" si="14"/>
        <v>0</v>
      </c>
      <c r="AA24" s="31">
        <f t="shared" si="14"/>
        <v>0</v>
      </c>
      <c r="AB24" s="57">
        <f t="shared" si="14"/>
        <v>0</v>
      </c>
      <c r="AC24" s="57">
        <f t="shared" si="14"/>
        <v>0</v>
      </c>
      <c r="AD24" s="57">
        <f t="shared" si="14"/>
        <v>0</v>
      </c>
      <c r="AE24" s="57">
        <f t="shared" si="14"/>
        <v>0</v>
      </c>
      <c r="AF24" s="57">
        <f t="shared" si="14"/>
        <v>0</v>
      </c>
      <c r="AG24" s="57">
        <f t="shared" si="14"/>
        <v>0</v>
      </c>
      <c r="AH24" s="57">
        <f t="shared" si="14"/>
        <v>0</v>
      </c>
      <c r="AI24" s="57">
        <f t="shared" si="14"/>
        <v>0</v>
      </c>
      <c r="AJ24" s="57">
        <f t="shared" si="14"/>
        <v>0</v>
      </c>
      <c r="AK24" s="57">
        <f t="shared" si="14"/>
        <v>0</v>
      </c>
      <c r="AL24" s="57">
        <f t="shared" si="14"/>
        <v>0</v>
      </c>
      <c r="AM24" s="57">
        <f t="shared" si="14"/>
        <v>0</v>
      </c>
      <c r="AN24" s="57">
        <f t="shared" si="14"/>
        <v>0</v>
      </c>
      <c r="AO24" s="57">
        <f t="shared" si="14"/>
        <v>0</v>
      </c>
      <c r="AP24" s="57">
        <f t="shared" si="14"/>
        <v>0</v>
      </c>
      <c r="AQ24" s="57">
        <f t="shared" si="14"/>
        <v>0</v>
      </c>
      <c r="AR24" s="57">
        <f t="shared" si="14"/>
        <v>0</v>
      </c>
      <c r="AS24" s="57">
        <f t="shared" si="14"/>
        <v>0</v>
      </c>
      <c r="AT24" s="57">
        <f t="shared" si="14"/>
        <v>0</v>
      </c>
      <c r="AU24" s="57">
        <f t="shared" si="14"/>
        <v>0</v>
      </c>
      <c r="AV24" s="57">
        <f t="shared" si="14"/>
        <v>0</v>
      </c>
    </row>
    <row r="25" spans="1:48" ht="69.75" customHeight="1" x14ac:dyDescent="0.25">
      <c r="A25" s="10" t="s">
        <v>103</v>
      </c>
      <c r="B25" s="18" t="s">
        <v>36</v>
      </c>
      <c r="C25" s="17" t="s">
        <v>19</v>
      </c>
      <c r="D25" s="17" t="s">
        <v>43</v>
      </c>
      <c r="E25" s="33">
        <f>I25+M25+Q25+U25+Y25+AC25+AG25+AK25+AO25+AS25</f>
        <v>2034</v>
      </c>
      <c r="F25" s="33">
        <f>J25+N25+R25+V25+Z25+AD25+AH25+AL25+AP25+AT25</f>
        <v>0</v>
      </c>
      <c r="G25" s="33">
        <f>K25+O25+S25+W25+AA25+AE25+AI25+AM25+AQ25+AU25</f>
        <v>2034</v>
      </c>
      <c r="H25" s="33">
        <f>L25+P25+T25+X25+AB25+AF25+AJ25+AN25+AR25+AV25</f>
        <v>0</v>
      </c>
      <c r="I25" s="32">
        <f>K25</f>
        <v>2034</v>
      </c>
      <c r="J25" s="33">
        <v>0</v>
      </c>
      <c r="K25" s="33">
        <v>2034</v>
      </c>
      <c r="L25" s="33">
        <v>0</v>
      </c>
      <c r="M25" s="32">
        <f>O25</f>
        <v>0</v>
      </c>
      <c r="N25" s="33">
        <v>0</v>
      </c>
      <c r="O25" s="33">
        <v>0</v>
      </c>
      <c r="P25" s="33">
        <v>0</v>
      </c>
      <c r="Q25" s="32">
        <f>S25</f>
        <v>0</v>
      </c>
      <c r="R25" s="33">
        <v>0</v>
      </c>
      <c r="S25" s="33">
        <v>0</v>
      </c>
      <c r="T25" s="33">
        <v>0</v>
      </c>
      <c r="U25" s="32">
        <f>W25</f>
        <v>0</v>
      </c>
      <c r="V25" s="33">
        <v>0</v>
      </c>
      <c r="W25" s="33">
        <v>0</v>
      </c>
      <c r="X25" s="33">
        <v>0</v>
      </c>
      <c r="Y25" s="32">
        <f>AA25</f>
        <v>0</v>
      </c>
      <c r="Z25" s="33">
        <v>0</v>
      </c>
      <c r="AA25" s="33">
        <v>0</v>
      </c>
      <c r="AB25" s="58">
        <v>0</v>
      </c>
      <c r="AC25" s="59">
        <f>AE25</f>
        <v>0</v>
      </c>
      <c r="AD25" s="58">
        <v>0</v>
      </c>
      <c r="AE25" s="58">
        <v>0</v>
      </c>
      <c r="AF25" s="58">
        <v>0</v>
      </c>
      <c r="AG25" s="59">
        <f>AI25</f>
        <v>0</v>
      </c>
      <c r="AH25" s="58">
        <v>0</v>
      </c>
      <c r="AI25" s="58">
        <v>0</v>
      </c>
      <c r="AJ25" s="58">
        <v>0</v>
      </c>
      <c r="AK25" s="59">
        <f>AM25</f>
        <v>0</v>
      </c>
      <c r="AL25" s="58">
        <v>0</v>
      </c>
      <c r="AM25" s="58">
        <v>0</v>
      </c>
      <c r="AN25" s="58">
        <v>0</v>
      </c>
      <c r="AO25" s="59">
        <f>AQ25</f>
        <v>0</v>
      </c>
      <c r="AP25" s="58">
        <v>0</v>
      </c>
      <c r="AQ25" s="58">
        <v>0</v>
      </c>
      <c r="AR25" s="58">
        <v>0</v>
      </c>
      <c r="AS25" s="59">
        <f>AU25</f>
        <v>0</v>
      </c>
      <c r="AT25" s="58">
        <v>0</v>
      </c>
      <c r="AU25" s="58">
        <v>0</v>
      </c>
      <c r="AV25" s="58">
        <v>0</v>
      </c>
    </row>
    <row r="26" spans="1:48" ht="69.75" customHeight="1" x14ac:dyDescent="0.25">
      <c r="A26" s="10" t="s">
        <v>104</v>
      </c>
      <c r="B26" s="18" t="s">
        <v>72</v>
      </c>
      <c r="C26" s="17" t="s">
        <v>19</v>
      </c>
      <c r="D26" s="17" t="s">
        <v>43</v>
      </c>
      <c r="E26" s="33">
        <f>I26+M26+Q26+U26+Y26+AC26+AG26+AK26+AO26+AS26</f>
        <v>4956.3999999999996</v>
      </c>
      <c r="F26" s="33">
        <f>J26+N26+R26+V26+Z26+AD26+AH26+AL26+AP26+AT26</f>
        <v>0</v>
      </c>
      <c r="G26" s="33">
        <f>K26+O26</f>
        <v>4956.3999999999996</v>
      </c>
      <c r="H26" s="33">
        <f>L26+P26+T26+X26+AB26+AF26+AJ26+AN26+AR26+AV26</f>
        <v>0</v>
      </c>
      <c r="I26" s="32">
        <v>3760.9</v>
      </c>
      <c r="J26" s="33">
        <v>0</v>
      </c>
      <c r="K26" s="35">
        <v>3760.9</v>
      </c>
      <c r="L26" s="33">
        <v>0</v>
      </c>
      <c r="M26" s="33">
        <f>O26</f>
        <v>1195.5</v>
      </c>
      <c r="N26" s="33">
        <v>0</v>
      </c>
      <c r="O26" s="33">
        <v>1195.5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58">
        <v>0</v>
      </c>
      <c r="AC26" s="58">
        <v>0</v>
      </c>
      <c r="AD26" s="58">
        <v>0</v>
      </c>
      <c r="AE26" s="58">
        <v>0</v>
      </c>
      <c r="AF26" s="58">
        <v>0</v>
      </c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</row>
    <row r="27" spans="1:48" ht="69" customHeight="1" x14ac:dyDescent="0.25">
      <c r="A27" s="10" t="s">
        <v>105</v>
      </c>
      <c r="B27" s="18" t="s">
        <v>71</v>
      </c>
      <c r="C27" s="17" t="s">
        <v>19</v>
      </c>
      <c r="D27" s="17" t="s">
        <v>43</v>
      </c>
      <c r="E27" s="33">
        <f>I27+M27+Q27+U27+Y27+AC27+AG27+AK27+AO27+AS27</f>
        <v>499.3</v>
      </c>
      <c r="F27" s="33">
        <v>0</v>
      </c>
      <c r="G27" s="33">
        <f>I27</f>
        <v>499.3</v>
      </c>
      <c r="H27" s="33">
        <v>0</v>
      </c>
      <c r="I27" s="32">
        <f>K27</f>
        <v>499.3</v>
      </c>
      <c r="J27" s="33">
        <v>0</v>
      </c>
      <c r="K27" s="33">
        <v>499.3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58">
        <v>0</v>
      </c>
      <c r="AC27" s="58">
        <v>0</v>
      </c>
      <c r="AD27" s="58">
        <v>0</v>
      </c>
      <c r="AE27" s="58">
        <v>0</v>
      </c>
      <c r="AF27" s="58">
        <v>0</v>
      </c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</row>
    <row r="28" spans="1:48" ht="69" customHeight="1" x14ac:dyDescent="0.25">
      <c r="A28" s="10" t="s">
        <v>106</v>
      </c>
      <c r="B28" s="18" t="s">
        <v>92</v>
      </c>
      <c r="C28" s="17" t="s">
        <v>19</v>
      </c>
      <c r="D28" s="17" t="s">
        <v>43</v>
      </c>
      <c r="E28" s="33">
        <f>G28</f>
        <v>1230.9000000000001</v>
      </c>
      <c r="F28" s="33">
        <v>0</v>
      </c>
      <c r="G28" s="33">
        <f>W28</f>
        <v>1230.9000000000001</v>
      </c>
      <c r="H28" s="33">
        <v>0</v>
      </c>
      <c r="I28" s="32">
        <f>K28</f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f>W28</f>
        <v>1230.9000000000001</v>
      </c>
      <c r="V28" s="33">
        <v>0</v>
      </c>
      <c r="W28" s="33">
        <v>1230.9000000000001</v>
      </c>
      <c r="X28" s="33">
        <v>0</v>
      </c>
      <c r="Y28" s="33">
        <v>0</v>
      </c>
      <c r="Z28" s="33">
        <v>0</v>
      </c>
      <c r="AA28" s="33">
        <v>0</v>
      </c>
      <c r="AB28" s="58">
        <v>0</v>
      </c>
      <c r="AC28" s="58">
        <v>0</v>
      </c>
      <c r="AD28" s="58">
        <v>0</v>
      </c>
      <c r="AE28" s="58">
        <v>0</v>
      </c>
      <c r="AF28" s="58">
        <v>0</v>
      </c>
      <c r="AG28" s="58">
        <v>0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8">
        <v>0</v>
      </c>
      <c r="AP28" s="58">
        <v>0</v>
      </c>
      <c r="AQ28" s="58">
        <v>0</v>
      </c>
      <c r="AR28" s="58">
        <v>0</v>
      </c>
      <c r="AS28" s="58">
        <v>0</v>
      </c>
      <c r="AT28" s="58">
        <v>0</v>
      </c>
      <c r="AU28" s="58">
        <v>0</v>
      </c>
      <c r="AV28" s="58">
        <v>0</v>
      </c>
    </row>
    <row r="29" spans="1:48" s="46" customFormat="1" ht="69" customHeight="1" x14ac:dyDescent="0.25">
      <c r="A29" s="10" t="s">
        <v>128</v>
      </c>
      <c r="B29" s="54" t="s">
        <v>127</v>
      </c>
      <c r="C29" s="17" t="s">
        <v>19</v>
      </c>
      <c r="D29" s="17" t="s">
        <v>43</v>
      </c>
      <c r="E29" s="33">
        <f>G29</f>
        <v>1830.4</v>
      </c>
      <c r="F29" s="33">
        <v>0</v>
      </c>
      <c r="G29" s="33">
        <f>U29</f>
        <v>1830.4</v>
      </c>
      <c r="H29" s="33">
        <v>0</v>
      </c>
      <c r="I29" s="32">
        <f>K29</f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1830.4</v>
      </c>
      <c r="V29" s="33">
        <v>0</v>
      </c>
      <c r="W29" s="33">
        <v>1830.4</v>
      </c>
      <c r="X29" s="33">
        <v>0</v>
      </c>
      <c r="Y29" s="33">
        <v>0</v>
      </c>
      <c r="Z29" s="33">
        <v>0</v>
      </c>
      <c r="AA29" s="33">
        <v>0</v>
      </c>
      <c r="AB29" s="58">
        <v>0</v>
      </c>
      <c r="AC29" s="58">
        <v>0</v>
      </c>
      <c r="AD29" s="58">
        <v>0</v>
      </c>
      <c r="AE29" s="58">
        <v>0</v>
      </c>
      <c r="AF29" s="58">
        <v>0</v>
      </c>
      <c r="AG29" s="58">
        <v>0</v>
      </c>
      <c r="AH29" s="58">
        <v>0</v>
      </c>
      <c r="AI29" s="58">
        <v>0</v>
      </c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v>0</v>
      </c>
      <c r="AP29" s="58">
        <v>0</v>
      </c>
      <c r="AQ29" s="58">
        <v>0</v>
      </c>
      <c r="AR29" s="58">
        <v>0</v>
      </c>
      <c r="AS29" s="58">
        <v>0</v>
      </c>
      <c r="AT29" s="58">
        <v>0</v>
      </c>
      <c r="AU29" s="58">
        <v>0</v>
      </c>
      <c r="AV29" s="58">
        <v>0</v>
      </c>
    </row>
    <row r="30" spans="1:48" s="46" customFormat="1" ht="69" customHeight="1" x14ac:dyDescent="0.25">
      <c r="A30" s="10" t="s">
        <v>130</v>
      </c>
      <c r="B30" s="54" t="s">
        <v>129</v>
      </c>
      <c r="C30" s="17" t="s">
        <v>19</v>
      </c>
      <c r="D30" s="17" t="s">
        <v>43</v>
      </c>
      <c r="E30" s="33">
        <f>G30</f>
        <v>4068.8</v>
      </c>
      <c r="F30" s="33">
        <v>0</v>
      </c>
      <c r="G30" s="33">
        <f>U30</f>
        <v>4068.8</v>
      </c>
      <c r="H30" s="33">
        <v>0</v>
      </c>
      <c r="I30" s="32">
        <f>K30</f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4068.8</v>
      </c>
      <c r="V30" s="33">
        <v>0</v>
      </c>
      <c r="W30" s="33">
        <v>4068.8</v>
      </c>
      <c r="X30" s="33">
        <v>0</v>
      </c>
      <c r="Y30" s="33">
        <v>0</v>
      </c>
      <c r="Z30" s="33">
        <v>0</v>
      </c>
      <c r="AA30" s="33">
        <v>0</v>
      </c>
      <c r="AB30" s="58">
        <v>0</v>
      </c>
      <c r="AC30" s="58">
        <v>0</v>
      </c>
      <c r="AD30" s="58">
        <v>0</v>
      </c>
      <c r="AE30" s="58">
        <v>0</v>
      </c>
      <c r="AF30" s="58">
        <v>0</v>
      </c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</row>
    <row r="31" spans="1:48" s="9" customFormat="1" ht="64.5" customHeight="1" x14ac:dyDescent="0.25">
      <c r="A31" s="52" t="s">
        <v>94</v>
      </c>
      <c r="B31" s="53" t="s">
        <v>51</v>
      </c>
      <c r="C31" s="53"/>
      <c r="D31" s="53"/>
      <c r="E31" s="31">
        <f>SUM(E32:E46)</f>
        <v>39510.400000000001</v>
      </c>
      <c r="F31" s="31">
        <f t="shared" ref="F31:AA31" si="17">SUM(F32:F46)</f>
        <v>0</v>
      </c>
      <c r="G31" s="31">
        <f t="shared" si="17"/>
        <v>39510.400000000001</v>
      </c>
      <c r="H31" s="31">
        <f t="shared" si="17"/>
        <v>0</v>
      </c>
      <c r="I31" s="31">
        <f t="shared" si="17"/>
        <v>4350.1000000000004</v>
      </c>
      <c r="J31" s="31">
        <f t="shared" si="17"/>
        <v>0</v>
      </c>
      <c r="K31" s="31">
        <f t="shared" si="17"/>
        <v>4350.1000000000004</v>
      </c>
      <c r="L31" s="31">
        <f t="shared" si="17"/>
        <v>0</v>
      </c>
      <c r="M31" s="31">
        <f t="shared" si="17"/>
        <v>8469.1</v>
      </c>
      <c r="N31" s="31">
        <f t="shared" si="17"/>
        <v>0</v>
      </c>
      <c r="O31" s="31">
        <f t="shared" si="17"/>
        <v>8469.1</v>
      </c>
      <c r="P31" s="31">
        <f t="shared" si="17"/>
        <v>0</v>
      </c>
      <c r="Q31" s="31">
        <f t="shared" si="17"/>
        <v>10245.200000000001</v>
      </c>
      <c r="R31" s="31">
        <f t="shared" si="17"/>
        <v>0</v>
      </c>
      <c r="S31" s="31">
        <f t="shared" si="17"/>
        <v>10245.200000000001</v>
      </c>
      <c r="T31" s="31">
        <f t="shared" si="17"/>
        <v>0</v>
      </c>
      <c r="U31" s="31">
        <f t="shared" si="17"/>
        <v>16446</v>
      </c>
      <c r="V31" s="31">
        <f t="shared" si="17"/>
        <v>0</v>
      </c>
      <c r="W31" s="31">
        <f>SUM(W32:W46)</f>
        <v>16446</v>
      </c>
      <c r="X31" s="31">
        <f t="shared" si="17"/>
        <v>0</v>
      </c>
      <c r="Y31" s="31">
        <f t="shared" si="17"/>
        <v>0</v>
      </c>
      <c r="Z31" s="31">
        <f t="shared" si="17"/>
        <v>0</v>
      </c>
      <c r="AA31" s="31">
        <f t="shared" si="17"/>
        <v>0</v>
      </c>
      <c r="AB31" s="57">
        <f t="shared" ref="AB31:AV31" si="18">SUM(AB61:AB62)</f>
        <v>0</v>
      </c>
      <c r="AC31" s="57">
        <f t="shared" si="18"/>
        <v>0</v>
      </c>
      <c r="AD31" s="57">
        <f t="shared" si="18"/>
        <v>0</v>
      </c>
      <c r="AE31" s="57">
        <f t="shared" si="18"/>
        <v>0</v>
      </c>
      <c r="AF31" s="57">
        <f t="shared" si="18"/>
        <v>0</v>
      </c>
      <c r="AG31" s="57">
        <f t="shared" si="18"/>
        <v>0</v>
      </c>
      <c r="AH31" s="57">
        <f t="shared" si="18"/>
        <v>0</v>
      </c>
      <c r="AI31" s="57">
        <f t="shared" si="18"/>
        <v>0</v>
      </c>
      <c r="AJ31" s="57">
        <f t="shared" si="18"/>
        <v>0</v>
      </c>
      <c r="AK31" s="57">
        <f t="shared" si="18"/>
        <v>0</v>
      </c>
      <c r="AL31" s="57">
        <f t="shared" si="18"/>
        <v>0</v>
      </c>
      <c r="AM31" s="57">
        <f t="shared" si="18"/>
        <v>0</v>
      </c>
      <c r="AN31" s="57">
        <f t="shared" si="18"/>
        <v>0</v>
      </c>
      <c r="AO31" s="57">
        <f t="shared" si="18"/>
        <v>0</v>
      </c>
      <c r="AP31" s="57">
        <f t="shared" si="18"/>
        <v>0</v>
      </c>
      <c r="AQ31" s="57">
        <f t="shared" si="18"/>
        <v>0</v>
      </c>
      <c r="AR31" s="57">
        <f t="shared" si="18"/>
        <v>0</v>
      </c>
      <c r="AS31" s="57">
        <f t="shared" si="18"/>
        <v>0</v>
      </c>
      <c r="AT31" s="57">
        <f t="shared" si="18"/>
        <v>0</v>
      </c>
      <c r="AU31" s="57">
        <f t="shared" si="18"/>
        <v>0</v>
      </c>
      <c r="AV31" s="57">
        <f t="shared" si="18"/>
        <v>0</v>
      </c>
    </row>
    <row r="32" spans="1:48" ht="63" x14ac:dyDescent="0.25">
      <c r="A32" s="10" t="s">
        <v>107</v>
      </c>
      <c r="B32" s="18" t="s">
        <v>74</v>
      </c>
      <c r="C32" s="17" t="s">
        <v>19</v>
      </c>
      <c r="D32" s="17" t="s">
        <v>43</v>
      </c>
      <c r="E32" s="33">
        <f t="shared" ref="E32:J39" si="19">I32+M32+Q32+U32+Y32+AC32+AG32+AK32+AO32+AS32</f>
        <v>1470</v>
      </c>
      <c r="F32" s="33">
        <f t="shared" si="19"/>
        <v>0</v>
      </c>
      <c r="G32" s="33">
        <f t="shared" si="19"/>
        <v>1470</v>
      </c>
      <c r="H32" s="33">
        <f t="shared" si="19"/>
        <v>0</v>
      </c>
      <c r="I32" s="32">
        <f>K32</f>
        <v>1470</v>
      </c>
      <c r="J32" s="33">
        <v>0</v>
      </c>
      <c r="K32" s="33">
        <v>1470</v>
      </c>
      <c r="L32" s="33">
        <v>0</v>
      </c>
      <c r="M32" s="32">
        <f t="shared" ref="M32:M39" si="20">O32</f>
        <v>0</v>
      </c>
      <c r="N32" s="33">
        <v>0</v>
      </c>
      <c r="O32" s="33">
        <v>0</v>
      </c>
      <c r="P32" s="33">
        <v>0</v>
      </c>
      <c r="Q32" s="32">
        <f>S32</f>
        <v>0</v>
      </c>
      <c r="R32" s="33">
        <v>0</v>
      </c>
      <c r="S32" s="33">
        <v>0</v>
      </c>
      <c r="T32" s="33">
        <v>0</v>
      </c>
      <c r="U32" s="32">
        <f>W32</f>
        <v>0</v>
      </c>
      <c r="V32" s="33">
        <v>0</v>
      </c>
      <c r="W32" s="33">
        <v>0</v>
      </c>
      <c r="X32" s="33">
        <v>0</v>
      </c>
      <c r="Y32" s="32">
        <f>AA32</f>
        <v>0</v>
      </c>
      <c r="Z32" s="33">
        <v>0</v>
      </c>
      <c r="AA32" s="33">
        <v>0</v>
      </c>
      <c r="AB32" s="58">
        <v>0</v>
      </c>
      <c r="AC32" s="59">
        <f>AE32</f>
        <v>0</v>
      </c>
      <c r="AD32" s="58">
        <v>0</v>
      </c>
      <c r="AE32" s="58">
        <v>0</v>
      </c>
      <c r="AF32" s="58">
        <v>0</v>
      </c>
      <c r="AG32" s="59">
        <f>AI32</f>
        <v>0</v>
      </c>
      <c r="AH32" s="58">
        <v>0</v>
      </c>
      <c r="AI32" s="58">
        <v>0</v>
      </c>
      <c r="AJ32" s="58">
        <v>0</v>
      </c>
      <c r="AK32" s="59">
        <f>AM32</f>
        <v>0</v>
      </c>
      <c r="AL32" s="58">
        <v>0</v>
      </c>
      <c r="AM32" s="58">
        <v>0</v>
      </c>
      <c r="AN32" s="58">
        <v>0</v>
      </c>
      <c r="AO32" s="59">
        <f>AQ32</f>
        <v>0</v>
      </c>
      <c r="AP32" s="58">
        <v>0</v>
      </c>
      <c r="AQ32" s="58">
        <v>0</v>
      </c>
      <c r="AR32" s="58">
        <v>0</v>
      </c>
      <c r="AS32" s="59">
        <f>AU32</f>
        <v>0</v>
      </c>
      <c r="AT32" s="58">
        <v>0</v>
      </c>
      <c r="AU32" s="58">
        <v>0</v>
      </c>
      <c r="AV32" s="58">
        <v>0</v>
      </c>
    </row>
    <row r="33" spans="1:50" ht="31.5" x14ac:dyDescent="0.25">
      <c r="A33" s="10" t="s">
        <v>108</v>
      </c>
      <c r="B33" s="18" t="s">
        <v>75</v>
      </c>
      <c r="C33" s="17" t="s">
        <v>19</v>
      </c>
      <c r="D33" s="17" t="s">
        <v>43</v>
      </c>
      <c r="E33" s="33">
        <f t="shared" si="19"/>
        <v>1986.4</v>
      </c>
      <c r="F33" s="33">
        <f t="shared" si="19"/>
        <v>0</v>
      </c>
      <c r="G33" s="33">
        <f t="shared" si="19"/>
        <v>1986.4</v>
      </c>
      <c r="H33" s="33">
        <f t="shared" si="19"/>
        <v>0</v>
      </c>
      <c r="I33" s="32">
        <f>K33</f>
        <v>1986.4</v>
      </c>
      <c r="J33" s="33">
        <v>0</v>
      </c>
      <c r="K33" s="33">
        <v>1986.4</v>
      </c>
      <c r="L33" s="33">
        <v>0</v>
      </c>
      <c r="M33" s="32">
        <f t="shared" si="20"/>
        <v>0</v>
      </c>
      <c r="N33" s="33">
        <v>0</v>
      </c>
      <c r="O33" s="33">
        <v>0</v>
      </c>
      <c r="P33" s="33">
        <v>0</v>
      </c>
      <c r="Q33" s="32">
        <f>S33</f>
        <v>0</v>
      </c>
      <c r="R33" s="33">
        <v>0</v>
      </c>
      <c r="S33" s="33">
        <v>0</v>
      </c>
      <c r="T33" s="33">
        <v>0</v>
      </c>
      <c r="U33" s="32">
        <f>W33</f>
        <v>0</v>
      </c>
      <c r="V33" s="33">
        <v>0</v>
      </c>
      <c r="W33" s="33">
        <v>0</v>
      </c>
      <c r="X33" s="33">
        <v>0</v>
      </c>
      <c r="Y33" s="32">
        <f>AA33</f>
        <v>0</v>
      </c>
      <c r="Z33" s="33">
        <v>0</v>
      </c>
      <c r="AA33" s="33">
        <v>0</v>
      </c>
      <c r="AB33" s="58">
        <v>0</v>
      </c>
      <c r="AC33" s="59">
        <f>AE33</f>
        <v>0</v>
      </c>
      <c r="AD33" s="58">
        <v>0</v>
      </c>
      <c r="AE33" s="58">
        <v>0</v>
      </c>
      <c r="AF33" s="58">
        <v>0</v>
      </c>
      <c r="AG33" s="59">
        <f>AI33</f>
        <v>0</v>
      </c>
      <c r="AH33" s="58">
        <v>0</v>
      </c>
      <c r="AI33" s="58">
        <v>0</v>
      </c>
      <c r="AJ33" s="58">
        <v>0</v>
      </c>
      <c r="AK33" s="59">
        <f>AM33</f>
        <v>0</v>
      </c>
      <c r="AL33" s="58">
        <v>0</v>
      </c>
      <c r="AM33" s="58">
        <v>0</v>
      </c>
      <c r="AN33" s="58">
        <v>0</v>
      </c>
      <c r="AO33" s="59">
        <f>AQ33</f>
        <v>0</v>
      </c>
      <c r="AP33" s="58">
        <v>0</v>
      </c>
      <c r="AQ33" s="58">
        <v>0</v>
      </c>
      <c r="AR33" s="58">
        <v>0</v>
      </c>
      <c r="AS33" s="59">
        <f>AU33</f>
        <v>0</v>
      </c>
      <c r="AT33" s="58">
        <v>0</v>
      </c>
      <c r="AU33" s="58">
        <v>0</v>
      </c>
      <c r="AV33" s="58">
        <v>0</v>
      </c>
    </row>
    <row r="34" spans="1:50" ht="47.25" x14ac:dyDescent="0.25">
      <c r="A34" s="10" t="s">
        <v>109</v>
      </c>
      <c r="B34" s="18" t="s">
        <v>76</v>
      </c>
      <c r="C34" s="17" t="s">
        <v>19</v>
      </c>
      <c r="D34" s="17" t="s">
        <v>43</v>
      </c>
      <c r="E34" s="33">
        <f t="shared" si="19"/>
        <v>893.7</v>
      </c>
      <c r="F34" s="33">
        <f t="shared" si="19"/>
        <v>0</v>
      </c>
      <c r="G34" s="33">
        <f t="shared" si="19"/>
        <v>893.7</v>
      </c>
      <c r="H34" s="33">
        <f t="shared" si="19"/>
        <v>0</v>
      </c>
      <c r="I34" s="32">
        <f>K34</f>
        <v>893.7</v>
      </c>
      <c r="J34" s="33">
        <v>0</v>
      </c>
      <c r="K34" s="33">
        <v>893.7</v>
      </c>
      <c r="L34" s="33">
        <v>0</v>
      </c>
      <c r="M34" s="32">
        <f t="shared" si="20"/>
        <v>0</v>
      </c>
      <c r="N34" s="33">
        <v>0</v>
      </c>
      <c r="O34" s="33">
        <v>0</v>
      </c>
      <c r="P34" s="33">
        <v>0</v>
      </c>
      <c r="Q34" s="32">
        <f>S34</f>
        <v>0</v>
      </c>
      <c r="R34" s="33">
        <v>0</v>
      </c>
      <c r="S34" s="33">
        <v>0</v>
      </c>
      <c r="T34" s="33">
        <v>0</v>
      </c>
      <c r="U34" s="32">
        <f>W34</f>
        <v>0</v>
      </c>
      <c r="V34" s="33">
        <v>0</v>
      </c>
      <c r="W34" s="33">
        <v>0</v>
      </c>
      <c r="X34" s="33">
        <v>0</v>
      </c>
      <c r="Y34" s="32">
        <f>AA34</f>
        <v>0</v>
      </c>
      <c r="Z34" s="33">
        <v>0</v>
      </c>
      <c r="AA34" s="33">
        <v>0</v>
      </c>
      <c r="AB34" s="58">
        <v>0</v>
      </c>
      <c r="AC34" s="59">
        <f>AE34</f>
        <v>0</v>
      </c>
      <c r="AD34" s="58">
        <v>0</v>
      </c>
      <c r="AE34" s="58">
        <v>0</v>
      </c>
      <c r="AF34" s="58">
        <v>0</v>
      </c>
      <c r="AG34" s="59">
        <f>AI34</f>
        <v>0</v>
      </c>
      <c r="AH34" s="58">
        <v>0</v>
      </c>
      <c r="AI34" s="58">
        <v>0</v>
      </c>
      <c r="AJ34" s="58">
        <v>0</v>
      </c>
      <c r="AK34" s="59">
        <f>AM34</f>
        <v>0</v>
      </c>
      <c r="AL34" s="58">
        <v>0</v>
      </c>
      <c r="AM34" s="58">
        <v>0</v>
      </c>
      <c r="AN34" s="58">
        <v>0</v>
      </c>
      <c r="AO34" s="59">
        <f>AQ34</f>
        <v>0</v>
      </c>
      <c r="AP34" s="58">
        <v>0</v>
      </c>
      <c r="AQ34" s="58">
        <v>0</v>
      </c>
      <c r="AR34" s="58">
        <v>0</v>
      </c>
      <c r="AS34" s="59">
        <f>AU34</f>
        <v>0</v>
      </c>
      <c r="AT34" s="58">
        <v>0</v>
      </c>
      <c r="AU34" s="58">
        <v>0</v>
      </c>
      <c r="AV34" s="58">
        <v>0</v>
      </c>
    </row>
    <row r="35" spans="1:50" ht="47.25" x14ac:dyDescent="0.25">
      <c r="A35" s="10" t="s">
        <v>110</v>
      </c>
      <c r="B35" s="18" t="s">
        <v>84</v>
      </c>
      <c r="C35" s="17" t="s">
        <v>19</v>
      </c>
      <c r="D35" s="17" t="s">
        <v>70</v>
      </c>
      <c r="E35" s="33">
        <f t="shared" ref="E35:E40" si="21">G35</f>
        <v>1161.8999999999996</v>
      </c>
      <c r="F35" s="33">
        <f t="shared" si="19"/>
        <v>0</v>
      </c>
      <c r="G35" s="33">
        <f>I35+M35</f>
        <v>1161.8999999999996</v>
      </c>
      <c r="H35" s="33">
        <f>L35+P35+T35+X35+AB35+AF35+AJ35+AN35+AR35+AV35</f>
        <v>0</v>
      </c>
      <c r="I35" s="33">
        <v>0</v>
      </c>
      <c r="J35" s="33">
        <f t="shared" si="19"/>
        <v>0</v>
      </c>
      <c r="K35" s="33">
        <v>0</v>
      </c>
      <c r="L35" s="33">
        <f t="shared" ref="L35" si="22">P35+T35+X35+AB35+AF35+AJ35+AN35+AR35+AV35+AZ35</f>
        <v>0</v>
      </c>
      <c r="M35" s="32">
        <f t="shared" si="20"/>
        <v>1161.8999999999996</v>
      </c>
      <c r="N35" s="33">
        <v>0</v>
      </c>
      <c r="O35" s="33">
        <f>5975.9-4814</f>
        <v>1161.8999999999996</v>
      </c>
      <c r="P35" s="33">
        <v>0</v>
      </c>
      <c r="Q35" s="32">
        <f t="shared" ref="Q35:Q38" si="23">S35</f>
        <v>0</v>
      </c>
      <c r="R35" s="33">
        <v>0</v>
      </c>
      <c r="S35" s="33">
        <v>0</v>
      </c>
      <c r="T35" s="33">
        <v>0</v>
      </c>
      <c r="U35" s="32">
        <f t="shared" ref="U35:U39" si="24">W35</f>
        <v>0</v>
      </c>
      <c r="V35" s="33">
        <v>0</v>
      </c>
      <c r="W35" s="33">
        <v>0</v>
      </c>
      <c r="X35" s="33">
        <v>0</v>
      </c>
      <c r="Y35" s="32">
        <f t="shared" ref="Y35:Y39" si="25">AA35</f>
        <v>0</v>
      </c>
      <c r="Z35" s="33">
        <v>0</v>
      </c>
      <c r="AA35" s="33">
        <v>0</v>
      </c>
      <c r="AB35" s="58">
        <v>0</v>
      </c>
      <c r="AC35" s="59">
        <f t="shared" ref="AC35:AC55" si="26">AE35</f>
        <v>0</v>
      </c>
      <c r="AD35" s="58">
        <v>0</v>
      </c>
      <c r="AE35" s="58">
        <v>0</v>
      </c>
      <c r="AF35" s="58">
        <v>0</v>
      </c>
      <c r="AG35" s="59">
        <f t="shared" ref="AG35:AG55" si="27">AI35</f>
        <v>0</v>
      </c>
      <c r="AH35" s="58">
        <v>0</v>
      </c>
      <c r="AI35" s="58">
        <v>0</v>
      </c>
      <c r="AJ35" s="58">
        <v>0</v>
      </c>
      <c r="AK35" s="59">
        <f t="shared" ref="AK35:AK55" si="28">AM35</f>
        <v>0</v>
      </c>
      <c r="AL35" s="58">
        <v>0</v>
      </c>
      <c r="AM35" s="58">
        <v>0</v>
      </c>
      <c r="AN35" s="58">
        <v>0</v>
      </c>
      <c r="AO35" s="59">
        <f t="shared" ref="AO35:AO55" si="29">AQ35</f>
        <v>0</v>
      </c>
      <c r="AP35" s="58">
        <v>0</v>
      </c>
      <c r="AQ35" s="58">
        <v>0</v>
      </c>
      <c r="AR35" s="58">
        <v>0</v>
      </c>
      <c r="AS35" s="59">
        <f t="shared" ref="AS35:AS55" si="30">AU35</f>
        <v>0</v>
      </c>
      <c r="AT35" s="58">
        <v>0</v>
      </c>
      <c r="AU35" s="58">
        <v>0</v>
      </c>
      <c r="AV35" s="58">
        <v>0</v>
      </c>
    </row>
    <row r="36" spans="1:50" ht="47.25" x14ac:dyDescent="0.25">
      <c r="A36" s="10" t="s">
        <v>111</v>
      </c>
      <c r="B36" s="18" t="s">
        <v>79</v>
      </c>
      <c r="C36" s="17" t="s">
        <v>19</v>
      </c>
      <c r="D36" s="17" t="s">
        <v>70</v>
      </c>
      <c r="E36" s="33">
        <f t="shared" si="21"/>
        <v>333.7</v>
      </c>
      <c r="F36" s="33">
        <f t="shared" si="19"/>
        <v>0</v>
      </c>
      <c r="G36" s="33">
        <f>I36+M36</f>
        <v>333.7</v>
      </c>
      <c r="H36" s="33">
        <f>L36+P36+T36+X36+AB36+AF36+AJ36+AN36+AR36+AV36</f>
        <v>0</v>
      </c>
      <c r="I36" s="33">
        <v>0</v>
      </c>
      <c r="J36" s="33">
        <f t="shared" si="19"/>
        <v>0</v>
      </c>
      <c r="K36" s="33">
        <v>0</v>
      </c>
      <c r="L36" s="33">
        <v>0</v>
      </c>
      <c r="M36" s="32">
        <f t="shared" si="20"/>
        <v>333.7</v>
      </c>
      <c r="N36" s="33">
        <v>0</v>
      </c>
      <c r="O36" s="33">
        <v>333.7</v>
      </c>
      <c r="P36" s="33">
        <v>0</v>
      </c>
      <c r="Q36" s="32">
        <f t="shared" si="23"/>
        <v>0</v>
      </c>
      <c r="R36" s="33">
        <v>0</v>
      </c>
      <c r="S36" s="33">
        <v>0</v>
      </c>
      <c r="T36" s="33">
        <v>0</v>
      </c>
      <c r="U36" s="32">
        <f t="shared" si="24"/>
        <v>0</v>
      </c>
      <c r="V36" s="33">
        <v>0</v>
      </c>
      <c r="W36" s="33">
        <v>0</v>
      </c>
      <c r="X36" s="33">
        <v>0</v>
      </c>
      <c r="Y36" s="32">
        <f t="shared" si="25"/>
        <v>0</v>
      </c>
      <c r="Z36" s="33">
        <v>0</v>
      </c>
      <c r="AA36" s="33">
        <v>0</v>
      </c>
      <c r="AB36" s="58">
        <v>0</v>
      </c>
      <c r="AC36" s="59">
        <f t="shared" si="26"/>
        <v>0</v>
      </c>
      <c r="AD36" s="58">
        <v>0</v>
      </c>
      <c r="AE36" s="58">
        <v>0</v>
      </c>
      <c r="AF36" s="58">
        <v>0</v>
      </c>
      <c r="AG36" s="59">
        <f t="shared" si="27"/>
        <v>0</v>
      </c>
      <c r="AH36" s="58">
        <v>0</v>
      </c>
      <c r="AI36" s="58">
        <v>0</v>
      </c>
      <c r="AJ36" s="58">
        <v>0</v>
      </c>
      <c r="AK36" s="59">
        <f t="shared" si="28"/>
        <v>0</v>
      </c>
      <c r="AL36" s="58">
        <v>0</v>
      </c>
      <c r="AM36" s="58">
        <v>0</v>
      </c>
      <c r="AN36" s="58">
        <v>0</v>
      </c>
      <c r="AO36" s="59">
        <f t="shared" si="29"/>
        <v>0</v>
      </c>
      <c r="AP36" s="58">
        <v>0</v>
      </c>
      <c r="AQ36" s="58">
        <v>0</v>
      </c>
      <c r="AR36" s="58">
        <v>0</v>
      </c>
      <c r="AS36" s="59">
        <f t="shared" si="30"/>
        <v>0</v>
      </c>
      <c r="AT36" s="58">
        <v>0</v>
      </c>
      <c r="AU36" s="58">
        <v>0</v>
      </c>
      <c r="AV36" s="58">
        <v>0</v>
      </c>
    </row>
    <row r="37" spans="1:50" ht="47.25" x14ac:dyDescent="0.25">
      <c r="A37" s="10" t="s">
        <v>112</v>
      </c>
      <c r="B37" s="18" t="s">
        <v>144</v>
      </c>
      <c r="C37" s="17" t="s">
        <v>19</v>
      </c>
      <c r="D37" s="17" t="s">
        <v>43</v>
      </c>
      <c r="E37" s="33">
        <f t="shared" si="21"/>
        <v>368</v>
      </c>
      <c r="F37" s="33">
        <f t="shared" si="19"/>
        <v>0</v>
      </c>
      <c r="G37" s="33">
        <f>I37+M37</f>
        <v>368</v>
      </c>
      <c r="H37" s="33">
        <f t="shared" ref="H37:H39" si="31">L37+P37+T37+X37+AB37+AF37+AJ37+AN37+AR37+AV37</f>
        <v>0</v>
      </c>
      <c r="I37" s="33">
        <v>0</v>
      </c>
      <c r="J37" s="33">
        <f t="shared" si="19"/>
        <v>0</v>
      </c>
      <c r="K37" s="33">
        <v>0</v>
      </c>
      <c r="L37" s="33">
        <v>0</v>
      </c>
      <c r="M37" s="32">
        <f t="shared" si="20"/>
        <v>368</v>
      </c>
      <c r="N37" s="33">
        <v>0</v>
      </c>
      <c r="O37" s="33">
        <v>368</v>
      </c>
      <c r="P37" s="33">
        <v>0</v>
      </c>
      <c r="Q37" s="32">
        <f t="shared" si="23"/>
        <v>0</v>
      </c>
      <c r="R37" s="33">
        <v>0</v>
      </c>
      <c r="S37" s="33">
        <v>0</v>
      </c>
      <c r="T37" s="33">
        <v>0</v>
      </c>
      <c r="U37" s="32">
        <f t="shared" si="24"/>
        <v>0</v>
      </c>
      <c r="V37" s="33">
        <v>0</v>
      </c>
      <c r="W37" s="33">
        <v>0</v>
      </c>
      <c r="X37" s="33">
        <v>0</v>
      </c>
      <c r="Y37" s="32">
        <f t="shared" si="25"/>
        <v>0</v>
      </c>
      <c r="Z37" s="33">
        <v>0</v>
      </c>
      <c r="AA37" s="33">
        <v>0</v>
      </c>
      <c r="AB37" s="58">
        <v>0</v>
      </c>
      <c r="AC37" s="59">
        <f t="shared" si="26"/>
        <v>0</v>
      </c>
      <c r="AD37" s="58">
        <v>0</v>
      </c>
      <c r="AE37" s="58">
        <v>0</v>
      </c>
      <c r="AF37" s="58">
        <v>0</v>
      </c>
      <c r="AG37" s="59">
        <f t="shared" si="27"/>
        <v>0</v>
      </c>
      <c r="AH37" s="58">
        <v>0</v>
      </c>
      <c r="AI37" s="58">
        <v>0</v>
      </c>
      <c r="AJ37" s="58">
        <v>0</v>
      </c>
      <c r="AK37" s="59">
        <f t="shared" si="28"/>
        <v>0</v>
      </c>
      <c r="AL37" s="58">
        <v>0</v>
      </c>
      <c r="AM37" s="58">
        <v>0</v>
      </c>
      <c r="AN37" s="58">
        <v>0</v>
      </c>
      <c r="AO37" s="59">
        <f t="shared" si="29"/>
        <v>0</v>
      </c>
      <c r="AP37" s="58">
        <v>0</v>
      </c>
      <c r="AQ37" s="58">
        <v>0</v>
      </c>
      <c r="AR37" s="58">
        <v>0</v>
      </c>
      <c r="AS37" s="59">
        <f t="shared" si="30"/>
        <v>0</v>
      </c>
      <c r="AT37" s="58">
        <v>0</v>
      </c>
      <c r="AU37" s="58">
        <v>0</v>
      </c>
      <c r="AV37" s="58">
        <v>0</v>
      </c>
    </row>
    <row r="38" spans="1:50" ht="78.75" x14ac:dyDescent="0.25">
      <c r="A38" s="10" t="s">
        <v>113</v>
      </c>
      <c r="B38" s="18" t="s">
        <v>80</v>
      </c>
      <c r="C38" s="17" t="s">
        <v>19</v>
      </c>
      <c r="D38" s="17" t="s">
        <v>43</v>
      </c>
      <c r="E38" s="33">
        <f t="shared" si="21"/>
        <v>6605.5</v>
      </c>
      <c r="F38" s="33">
        <f t="shared" si="19"/>
        <v>0</v>
      </c>
      <c r="G38" s="33">
        <f>I38+M38+Q38</f>
        <v>6605.5</v>
      </c>
      <c r="H38" s="33">
        <f t="shared" si="31"/>
        <v>0</v>
      </c>
      <c r="I38" s="33">
        <v>0</v>
      </c>
      <c r="J38" s="33">
        <f t="shared" si="19"/>
        <v>0</v>
      </c>
      <c r="K38" s="33">
        <v>0</v>
      </c>
      <c r="L38" s="33">
        <v>0</v>
      </c>
      <c r="M38" s="32">
        <f t="shared" si="20"/>
        <v>6605.5</v>
      </c>
      <c r="N38" s="33">
        <v>0</v>
      </c>
      <c r="O38" s="33">
        <f>6821.5-216</f>
        <v>6605.5</v>
      </c>
      <c r="P38" s="33">
        <v>0</v>
      </c>
      <c r="Q38" s="32">
        <f t="shared" si="23"/>
        <v>0</v>
      </c>
      <c r="R38" s="33">
        <v>0</v>
      </c>
      <c r="S38" s="33">
        <v>0</v>
      </c>
      <c r="T38" s="33">
        <v>0</v>
      </c>
      <c r="U38" s="32">
        <f t="shared" si="24"/>
        <v>0</v>
      </c>
      <c r="V38" s="33">
        <v>0</v>
      </c>
      <c r="W38" s="33">
        <v>0</v>
      </c>
      <c r="X38" s="33">
        <v>0</v>
      </c>
      <c r="Y38" s="32">
        <f t="shared" si="25"/>
        <v>0</v>
      </c>
      <c r="Z38" s="33">
        <v>0</v>
      </c>
      <c r="AA38" s="33">
        <v>0</v>
      </c>
      <c r="AB38" s="58">
        <v>0</v>
      </c>
      <c r="AC38" s="59">
        <f t="shared" si="26"/>
        <v>0</v>
      </c>
      <c r="AD38" s="58">
        <v>0</v>
      </c>
      <c r="AE38" s="58">
        <v>0</v>
      </c>
      <c r="AF38" s="58">
        <v>0</v>
      </c>
      <c r="AG38" s="59">
        <f t="shared" si="27"/>
        <v>0</v>
      </c>
      <c r="AH38" s="58">
        <v>0</v>
      </c>
      <c r="AI38" s="58">
        <v>0</v>
      </c>
      <c r="AJ38" s="58">
        <v>0</v>
      </c>
      <c r="AK38" s="59">
        <f t="shared" si="28"/>
        <v>0</v>
      </c>
      <c r="AL38" s="58">
        <v>0</v>
      </c>
      <c r="AM38" s="58">
        <v>0</v>
      </c>
      <c r="AN38" s="58">
        <v>0</v>
      </c>
      <c r="AO38" s="59">
        <f t="shared" si="29"/>
        <v>0</v>
      </c>
      <c r="AP38" s="58">
        <v>0</v>
      </c>
      <c r="AQ38" s="58">
        <v>0</v>
      </c>
      <c r="AR38" s="58">
        <v>0</v>
      </c>
      <c r="AS38" s="59">
        <f t="shared" si="30"/>
        <v>0</v>
      </c>
      <c r="AT38" s="58">
        <v>0</v>
      </c>
      <c r="AU38" s="58">
        <v>0</v>
      </c>
      <c r="AV38" s="58">
        <v>0</v>
      </c>
    </row>
    <row r="39" spans="1:50" ht="47.25" x14ac:dyDescent="0.25">
      <c r="A39" s="10" t="s">
        <v>114</v>
      </c>
      <c r="B39" s="18" t="s">
        <v>83</v>
      </c>
      <c r="C39" s="17" t="s">
        <v>19</v>
      </c>
      <c r="D39" s="17" t="s">
        <v>70</v>
      </c>
      <c r="E39" s="33">
        <f t="shared" si="21"/>
        <v>4758.7</v>
      </c>
      <c r="F39" s="33">
        <f t="shared" si="19"/>
        <v>0</v>
      </c>
      <c r="G39" s="33">
        <f>I39+M39+Q39</f>
        <v>4758.7</v>
      </c>
      <c r="H39" s="33">
        <f t="shared" si="31"/>
        <v>0</v>
      </c>
      <c r="I39" s="33">
        <v>0</v>
      </c>
      <c r="J39" s="33">
        <f t="shared" si="19"/>
        <v>0</v>
      </c>
      <c r="K39" s="33">
        <v>0</v>
      </c>
      <c r="L39" s="33">
        <v>0</v>
      </c>
      <c r="M39" s="32">
        <f t="shared" si="20"/>
        <v>0</v>
      </c>
      <c r="N39" s="33">
        <v>0</v>
      </c>
      <c r="O39" s="33">
        <v>0</v>
      </c>
      <c r="P39" s="33">
        <v>0</v>
      </c>
      <c r="Q39" s="32">
        <f>S39+R39</f>
        <v>4758.7</v>
      </c>
      <c r="R39" s="33">
        <v>0</v>
      </c>
      <c r="S39" s="33">
        <f>5761.7-1003</f>
        <v>4758.7</v>
      </c>
      <c r="T39" s="33">
        <v>0</v>
      </c>
      <c r="U39" s="32">
        <f t="shared" si="24"/>
        <v>0</v>
      </c>
      <c r="V39" s="33">
        <v>0</v>
      </c>
      <c r="W39" s="33">
        <v>0</v>
      </c>
      <c r="X39" s="33">
        <v>0</v>
      </c>
      <c r="Y39" s="32">
        <f t="shared" si="25"/>
        <v>0</v>
      </c>
      <c r="Z39" s="33">
        <v>0</v>
      </c>
      <c r="AA39" s="33">
        <v>0</v>
      </c>
      <c r="AB39" s="58">
        <v>0</v>
      </c>
      <c r="AC39" s="59">
        <f t="shared" si="26"/>
        <v>0</v>
      </c>
      <c r="AD39" s="58">
        <v>0</v>
      </c>
      <c r="AE39" s="58">
        <v>0</v>
      </c>
      <c r="AF39" s="58">
        <v>0</v>
      </c>
      <c r="AG39" s="59">
        <f t="shared" si="27"/>
        <v>0</v>
      </c>
      <c r="AH39" s="58">
        <v>0</v>
      </c>
      <c r="AI39" s="58">
        <v>0</v>
      </c>
      <c r="AJ39" s="58">
        <v>0</v>
      </c>
      <c r="AK39" s="59">
        <f t="shared" si="28"/>
        <v>0</v>
      </c>
      <c r="AL39" s="58">
        <v>0</v>
      </c>
      <c r="AM39" s="58">
        <v>0</v>
      </c>
      <c r="AN39" s="58">
        <v>0</v>
      </c>
      <c r="AO39" s="59">
        <f t="shared" si="29"/>
        <v>0</v>
      </c>
      <c r="AP39" s="58">
        <v>0</v>
      </c>
      <c r="AQ39" s="58">
        <v>0</v>
      </c>
      <c r="AR39" s="58">
        <v>0</v>
      </c>
      <c r="AS39" s="59">
        <f t="shared" si="30"/>
        <v>0</v>
      </c>
      <c r="AT39" s="58">
        <v>0</v>
      </c>
      <c r="AU39" s="58">
        <v>0</v>
      </c>
      <c r="AV39" s="58">
        <v>0</v>
      </c>
    </row>
    <row r="40" spans="1:50" ht="54" customHeight="1" x14ac:dyDescent="0.25">
      <c r="A40" s="10" t="s">
        <v>115</v>
      </c>
      <c r="B40" s="18" t="s">
        <v>89</v>
      </c>
      <c r="C40" s="17" t="s">
        <v>19</v>
      </c>
      <c r="D40" s="17" t="s">
        <v>70</v>
      </c>
      <c r="E40" s="33">
        <f t="shared" si="21"/>
        <v>2577</v>
      </c>
      <c r="F40" s="33">
        <v>0</v>
      </c>
      <c r="G40" s="33">
        <f>S40</f>
        <v>2577</v>
      </c>
      <c r="H40" s="33">
        <v>0</v>
      </c>
      <c r="I40" s="33">
        <v>0</v>
      </c>
      <c r="J40" s="33">
        <f t="shared" ref="J40:J41" si="32">N40+R40+V40+Z40+AD40+AH40+AL40+AP40+AT40+AX40</f>
        <v>0</v>
      </c>
      <c r="K40" s="33">
        <v>0</v>
      </c>
      <c r="L40" s="33">
        <v>0</v>
      </c>
      <c r="M40" s="32">
        <f t="shared" ref="M40" si="33">O40</f>
        <v>0</v>
      </c>
      <c r="N40" s="33">
        <v>0</v>
      </c>
      <c r="O40" s="33">
        <v>0</v>
      </c>
      <c r="P40" s="33">
        <v>0</v>
      </c>
      <c r="Q40" s="33">
        <v>2577</v>
      </c>
      <c r="R40" s="33">
        <v>0</v>
      </c>
      <c r="S40" s="33">
        <v>2577</v>
      </c>
      <c r="T40" s="33">
        <v>0</v>
      </c>
      <c r="U40" s="32">
        <v>0</v>
      </c>
      <c r="V40" s="33">
        <v>0</v>
      </c>
      <c r="W40" s="33">
        <v>0</v>
      </c>
      <c r="X40" s="33">
        <v>0</v>
      </c>
      <c r="Y40" s="32">
        <v>0</v>
      </c>
      <c r="Z40" s="33">
        <v>0</v>
      </c>
      <c r="AA40" s="33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8">
        <v>0</v>
      </c>
      <c r="AH40" s="58"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v>0</v>
      </c>
      <c r="AP40" s="58">
        <v>0</v>
      </c>
      <c r="AQ40" s="58">
        <v>0</v>
      </c>
      <c r="AR40" s="58">
        <v>0</v>
      </c>
      <c r="AS40" s="58">
        <v>0</v>
      </c>
      <c r="AT40" s="58">
        <v>0</v>
      </c>
      <c r="AU40" s="58">
        <v>0</v>
      </c>
      <c r="AV40" s="58">
        <v>0</v>
      </c>
    </row>
    <row r="41" spans="1:50" ht="54" customHeight="1" x14ac:dyDescent="0.25">
      <c r="A41" s="10" t="s">
        <v>116</v>
      </c>
      <c r="B41" s="44" t="s">
        <v>145</v>
      </c>
      <c r="C41" s="17" t="s">
        <v>19</v>
      </c>
      <c r="D41" s="17" t="s">
        <v>43</v>
      </c>
      <c r="E41" s="33">
        <f>F41+G41+H41</f>
        <v>1797</v>
      </c>
      <c r="F41" s="33">
        <v>0</v>
      </c>
      <c r="G41" s="33">
        <v>1797</v>
      </c>
      <c r="H41" s="33">
        <v>0</v>
      </c>
      <c r="I41" s="33">
        <v>0</v>
      </c>
      <c r="J41" s="33">
        <f t="shared" si="32"/>
        <v>0</v>
      </c>
      <c r="K41" s="33">
        <v>0</v>
      </c>
      <c r="L41" s="33">
        <v>0</v>
      </c>
      <c r="M41" s="32">
        <v>0</v>
      </c>
      <c r="N41" s="33">
        <v>0</v>
      </c>
      <c r="O41" s="33">
        <v>0</v>
      </c>
      <c r="P41" s="33">
        <v>0</v>
      </c>
      <c r="Q41" s="33">
        <f>T41+S41+R41</f>
        <v>1797</v>
      </c>
      <c r="R41" s="33">
        <v>0</v>
      </c>
      <c r="S41" s="33">
        <v>1797</v>
      </c>
      <c r="T41" s="33">
        <v>0</v>
      </c>
      <c r="U41" s="32">
        <v>0</v>
      </c>
      <c r="V41" s="33">
        <v>0</v>
      </c>
      <c r="W41" s="33">
        <v>0</v>
      </c>
      <c r="X41" s="33">
        <v>0</v>
      </c>
      <c r="Y41" s="32">
        <v>0</v>
      </c>
      <c r="Z41" s="33">
        <v>0</v>
      </c>
      <c r="AA41" s="33">
        <v>0</v>
      </c>
      <c r="AB41" s="58">
        <v>0</v>
      </c>
      <c r="AC41" s="58">
        <v>0</v>
      </c>
      <c r="AD41" s="58">
        <v>0</v>
      </c>
      <c r="AE41" s="58">
        <v>0</v>
      </c>
      <c r="AF41" s="58">
        <v>0</v>
      </c>
      <c r="AG41" s="58">
        <v>0</v>
      </c>
      <c r="AH41" s="58">
        <v>0</v>
      </c>
      <c r="AI41" s="58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8">
        <v>0</v>
      </c>
      <c r="AP41" s="58">
        <v>0</v>
      </c>
      <c r="AQ41" s="58">
        <v>0</v>
      </c>
      <c r="AR41" s="58">
        <v>0</v>
      </c>
      <c r="AS41" s="58">
        <v>0</v>
      </c>
      <c r="AT41" s="58">
        <v>0</v>
      </c>
      <c r="AU41" s="58">
        <v>0</v>
      </c>
      <c r="AV41" s="58">
        <v>0</v>
      </c>
    </row>
    <row r="42" spans="1:50" ht="49.5" customHeight="1" x14ac:dyDescent="0.25">
      <c r="A42" s="10" t="s">
        <v>117</v>
      </c>
      <c r="B42" s="45" t="s">
        <v>93</v>
      </c>
      <c r="C42" s="17" t="s">
        <v>19</v>
      </c>
      <c r="D42" s="17" t="s">
        <v>43</v>
      </c>
      <c r="E42" s="33">
        <f>G42</f>
        <v>1112.5</v>
      </c>
      <c r="F42" s="33">
        <v>0</v>
      </c>
      <c r="G42" s="33">
        <f>S42</f>
        <v>1112.5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2">
        <v>0</v>
      </c>
      <c r="N42" s="33">
        <v>0</v>
      </c>
      <c r="O42" s="33">
        <v>0</v>
      </c>
      <c r="P42" s="33">
        <v>0</v>
      </c>
      <c r="Q42" s="33">
        <f>S42</f>
        <v>1112.5</v>
      </c>
      <c r="R42" s="33">
        <v>0</v>
      </c>
      <c r="S42" s="33">
        <v>1112.5</v>
      </c>
      <c r="T42" s="33">
        <v>0</v>
      </c>
      <c r="U42" s="32">
        <v>0</v>
      </c>
      <c r="V42" s="33">
        <v>0</v>
      </c>
      <c r="W42" s="33">
        <v>0</v>
      </c>
      <c r="X42" s="33">
        <v>0</v>
      </c>
      <c r="Y42" s="32">
        <f>AA42</f>
        <v>0</v>
      </c>
      <c r="Z42" s="33">
        <v>0</v>
      </c>
      <c r="AA42" s="33">
        <v>0</v>
      </c>
      <c r="AB42" s="58">
        <v>0</v>
      </c>
      <c r="AC42" s="58">
        <v>0</v>
      </c>
      <c r="AD42" s="58">
        <v>0</v>
      </c>
      <c r="AE42" s="58">
        <v>0</v>
      </c>
      <c r="AF42" s="58">
        <v>0</v>
      </c>
      <c r="AG42" s="58">
        <v>0</v>
      </c>
      <c r="AH42" s="58">
        <v>0</v>
      </c>
      <c r="AI42" s="58">
        <v>0</v>
      </c>
      <c r="AJ42" s="58">
        <v>0</v>
      </c>
      <c r="AK42" s="58">
        <v>0</v>
      </c>
      <c r="AL42" s="58">
        <v>0</v>
      </c>
      <c r="AM42" s="58">
        <v>0</v>
      </c>
      <c r="AN42" s="58">
        <v>0</v>
      </c>
      <c r="AO42" s="58">
        <v>0</v>
      </c>
      <c r="AP42" s="58">
        <v>0</v>
      </c>
      <c r="AQ42" s="58">
        <v>0</v>
      </c>
      <c r="AR42" s="58">
        <v>0</v>
      </c>
      <c r="AS42" s="58">
        <v>0</v>
      </c>
      <c r="AT42" s="58">
        <v>0</v>
      </c>
      <c r="AU42" s="58">
        <v>0</v>
      </c>
      <c r="AV42" s="58">
        <v>0</v>
      </c>
    </row>
    <row r="43" spans="1:50" ht="49.5" customHeight="1" x14ac:dyDescent="0.25">
      <c r="A43" s="10" t="s">
        <v>118</v>
      </c>
      <c r="B43" s="45" t="s">
        <v>90</v>
      </c>
      <c r="C43" s="17" t="s">
        <v>19</v>
      </c>
      <c r="D43" s="17" t="s">
        <v>43</v>
      </c>
      <c r="E43" s="33">
        <f>G43</f>
        <v>4230</v>
      </c>
      <c r="F43" s="33">
        <v>0</v>
      </c>
      <c r="G43" s="33">
        <f>W43</f>
        <v>4230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2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2">
        <f>W43</f>
        <v>4230</v>
      </c>
      <c r="V43" s="33">
        <v>0</v>
      </c>
      <c r="W43" s="33">
        <v>4230</v>
      </c>
      <c r="X43" s="33">
        <v>0</v>
      </c>
      <c r="Y43" s="32">
        <f t="shared" ref="Y43:Y45" si="34">AA43</f>
        <v>0</v>
      </c>
      <c r="Z43" s="33">
        <v>0</v>
      </c>
      <c r="AA43" s="33">
        <v>0</v>
      </c>
      <c r="AB43" s="58">
        <v>0</v>
      </c>
      <c r="AC43" s="58">
        <v>0</v>
      </c>
      <c r="AD43" s="58">
        <v>0</v>
      </c>
      <c r="AE43" s="58">
        <v>0</v>
      </c>
      <c r="AF43" s="58">
        <v>0</v>
      </c>
      <c r="AG43" s="58">
        <v>0</v>
      </c>
      <c r="AH43" s="58">
        <v>0</v>
      </c>
      <c r="AI43" s="58">
        <v>0</v>
      </c>
      <c r="AJ43" s="58">
        <v>0</v>
      </c>
      <c r="AK43" s="58">
        <v>0</v>
      </c>
      <c r="AL43" s="58">
        <v>0</v>
      </c>
      <c r="AM43" s="58">
        <v>0</v>
      </c>
      <c r="AN43" s="58">
        <v>0</v>
      </c>
      <c r="AO43" s="58">
        <v>0</v>
      </c>
      <c r="AP43" s="58">
        <v>0</v>
      </c>
      <c r="AQ43" s="58">
        <v>0</v>
      </c>
      <c r="AR43" s="58">
        <v>0</v>
      </c>
      <c r="AS43" s="58">
        <v>0</v>
      </c>
      <c r="AT43" s="58">
        <v>0</v>
      </c>
      <c r="AU43" s="58">
        <v>0</v>
      </c>
      <c r="AV43" s="58">
        <v>0</v>
      </c>
    </row>
    <row r="44" spans="1:50" ht="49.5" customHeight="1" x14ac:dyDescent="0.25">
      <c r="A44" s="10" t="s">
        <v>119</v>
      </c>
      <c r="B44" s="45" t="s">
        <v>91</v>
      </c>
      <c r="C44" s="17" t="s">
        <v>19</v>
      </c>
      <c r="D44" s="17" t="s">
        <v>43</v>
      </c>
      <c r="E44" s="33">
        <f>G44</f>
        <v>8270</v>
      </c>
      <c r="F44" s="33">
        <v>0</v>
      </c>
      <c r="G44" s="33">
        <f>W44</f>
        <v>8270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2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2">
        <f>W44</f>
        <v>8270</v>
      </c>
      <c r="V44" s="33">
        <v>0</v>
      </c>
      <c r="W44" s="33">
        <v>8270</v>
      </c>
      <c r="X44" s="33">
        <v>0</v>
      </c>
      <c r="Y44" s="32">
        <f t="shared" si="34"/>
        <v>0</v>
      </c>
      <c r="Z44" s="33">
        <v>0</v>
      </c>
      <c r="AA44" s="33">
        <v>0</v>
      </c>
      <c r="AB44" s="58">
        <v>0</v>
      </c>
      <c r="AC44" s="58">
        <v>0</v>
      </c>
      <c r="AD44" s="58">
        <v>0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8">
        <v>0</v>
      </c>
      <c r="AK44" s="58">
        <v>0</v>
      </c>
      <c r="AL44" s="58">
        <v>0</v>
      </c>
      <c r="AM44" s="58">
        <v>0</v>
      </c>
      <c r="AN44" s="58">
        <v>0</v>
      </c>
      <c r="AO44" s="58">
        <v>0</v>
      </c>
      <c r="AP44" s="58">
        <v>0</v>
      </c>
      <c r="AQ44" s="58">
        <v>0</v>
      </c>
      <c r="AR44" s="58">
        <v>0</v>
      </c>
      <c r="AS44" s="58">
        <v>0</v>
      </c>
      <c r="AT44" s="58">
        <v>0</v>
      </c>
      <c r="AU44" s="58">
        <v>0</v>
      </c>
      <c r="AV44" s="58">
        <v>0</v>
      </c>
    </row>
    <row r="45" spans="1:50" ht="49.5" customHeight="1" x14ac:dyDescent="0.25">
      <c r="A45" s="10" t="s">
        <v>120</v>
      </c>
      <c r="B45" s="45" t="s">
        <v>143</v>
      </c>
      <c r="C45" s="17" t="s">
        <v>19</v>
      </c>
      <c r="D45" s="17" t="s">
        <v>43</v>
      </c>
      <c r="E45" s="33">
        <f>G45</f>
        <v>1076</v>
      </c>
      <c r="F45" s="33">
        <v>0</v>
      </c>
      <c r="G45" s="33">
        <f>W45</f>
        <v>1076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2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2">
        <f>W45</f>
        <v>1076</v>
      </c>
      <c r="V45" s="33">
        <v>0</v>
      </c>
      <c r="W45" s="33">
        <v>1076</v>
      </c>
      <c r="X45" s="33">
        <v>0</v>
      </c>
      <c r="Y45" s="32">
        <f t="shared" si="34"/>
        <v>0</v>
      </c>
      <c r="Z45" s="33">
        <v>0</v>
      </c>
      <c r="AA45" s="33">
        <v>0</v>
      </c>
      <c r="AB45" s="58">
        <v>0</v>
      </c>
      <c r="AC45" s="58">
        <v>0</v>
      </c>
      <c r="AD45" s="58">
        <v>0</v>
      </c>
      <c r="AE45" s="58">
        <v>0</v>
      </c>
      <c r="AF45" s="58">
        <v>0</v>
      </c>
      <c r="AG45" s="58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8">
        <v>0</v>
      </c>
      <c r="AP45" s="58">
        <v>0</v>
      </c>
      <c r="AQ45" s="58">
        <v>0</v>
      </c>
      <c r="AR45" s="58">
        <v>0</v>
      </c>
      <c r="AS45" s="58">
        <v>0</v>
      </c>
      <c r="AT45" s="58">
        <v>0</v>
      </c>
      <c r="AU45" s="58">
        <v>0</v>
      </c>
      <c r="AV45" s="58">
        <v>0</v>
      </c>
    </row>
    <row r="46" spans="1:50" s="46" customFormat="1" ht="49.5" customHeight="1" x14ac:dyDescent="0.25">
      <c r="A46" s="10" t="s">
        <v>132</v>
      </c>
      <c r="B46" s="55" t="s">
        <v>131</v>
      </c>
      <c r="C46" s="17" t="s">
        <v>19</v>
      </c>
      <c r="D46" s="17" t="s">
        <v>43</v>
      </c>
      <c r="E46" s="33">
        <f>G46</f>
        <v>2870</v>
      </c>
      <c r="F46" s="33">
        <v>0</v>
      </c>
      <c r="G46" s="33">
        <f>W46</f>
        <v>2870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2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2">
        <f>W46</f>
        <v>2870</v>
      </c>
      <c r="V46" s="33">
        <v>0</v>
      </c>
      <c r="W46" s="33">
        <v>2870</v>
      </c>
      <c r="X46" s="33">
        <v>0</v>
      </c>
      <c r="Y46" s="32">
        <f t="shared" ref="Y46" si="35">AA46</f>
        <v>0</v>
      </c>
      <c r="Z46" s="33">
        <v>0</v>
      </c>
      <c r="AA46" s="33">
        <v>0</v>
      </c>
      <c r="AB46" s="58">
        <v>0</v>
      </c>
      <c r="AC46" s="58">
        <v>0</v>
      </c>
      <c r="AD46" s="58">
        <v>0</v>
      </c>
      <c r="AE46" s="58">
        <v>0</v>
      </c>
      <c r="AF46" s="58">
        <v>0</v>
      </c>
      <c r="AG46" s="58">
        <v>0</v>
      </c>
      <c r="AH46" s="58">
        <v>0</v>
      </c>
      <c r="AI46" s="58">
        <v>0</v>
      </c>
      <c r="AJ46" s="58">
        <v>0</v>
      </c>
      <c r="AK46" s="58">
        <v>0</v>
      </c>
      <c r="AL46" s="58">
        <v>0</v>
      </c>
      <c r="AM46" s="58">
        <v>0</v>
      </c>
      <c r="AN46" s="58">
        <v>0</v>
      </c>
      <c r="AO46" s="58">
        <v>0</v>
      </c>
      <c r="AP46" s="58">
        <v>0</v>
      </c>
      <c r="AQ46" s="58">
        <v>0</v>
      </c>
      <c r="AR46" s="58">
        <v>0</v>
      </c>
      <c r="AS46" s="58">
        <v>0</v>
      </c>
      <c r="AT46" s="58">
        <v>0</v>
      </c>
      <c r="AU46" s="58">
        <v>0</v>
      </c>
      <c r="AV46" s="58">
        <v>0</v>
      </c>
    </row>
    <row r="47" spans="1:50" s="9" customFormat="1" ht="35.25" customHeight="1" x14ac:dyDescent="0.25">
      <c r="A47" s="52" t="s">
        <v>121</v>
      </c>
      <c r="B47" s="71" t="s">
        <v>49</v>
      </c>
      <c r="C47" s="71"/>
      <c r="D47" s="71"/>
      <c r="E47" s="31">
        <f>SUM(E48:E49)</f>
        <v>4867.7000000000007</v>
      </c>
      <c r="F47" s="31">
        <f>SUM(F63:F64)</f>
        <v>0</v>
      </c>
      <c r="G47" s="31">
        <f>SUM(G48:G49)</f>
        <v>4867.7000000000007</v>
      </c>
      <c r="H47" s="31">
        <f>SUM(H63:H64)</f>
        <v>0</v>
      </c>
      <c r="I47" s="31">
        <f>SUM(I48:I49)</f>
        <v>2239.3999999999996</v>
      </c>
      <c r="J47" s="31">
        <f>SUM(J63:J64)</f>
        <v>0</v>
      </c>
      <c r="K47" s="31">
        <f>SUM(K48:K49)</f>
        <v>2239.3999999999996</v>
      </c>
      <c r="L47" s="31">
        <f t="shared" ref="L47:AA47" si="36">SUM(L63:L64)</f>
        <v>0</v>
      </c>
      <c r="M47" s="31">
        <f>M48+M49</f>
        <v>991.1</v>
      </c>
      <c r="N47" s="31">
        <f t="shared" si="36"/>
        <v>0</v>
      </c>
      <c r="O47" s="31">
        <f>O48+O49</f>
        <v>991.1</v>
      </c>
      <c r="P47" s="31">
        <f t="shared" si="36"/>
        <v>0</v>
      </c>
      <c r="Q47" s="31">
        <f t="shared" ref="Q47:R47" si="37">Q48+Q49</f>
        <v>1637.2</v>
      </c>
      <c r="R47" s="31">
        <f t="shared" si="37"/>
        <v>0</v>
      </c>
      <c r="S47" s="31">
        <f>S48+S49</f>
        <v>1637.2</v>
      </c>
      <c r="T47" s="31">
        <f t="shared" si="36"/>
        <v>0</v>
      </c>
      <c r="U47" s="31">
        <f t="shared" si="36"/>
        <v>0</v>
      </c>
      <c r="V47" s="31">
        <f t="shared" si="36"/>
        <v>0</v>
      </c>
      <c r="W47" s="31">
        <f t="shared" si="36"/>
        <v>0</v>
      </c>
      <c r="X47" s="31">
        <f t="shared" si="36"/>
        <v>0</v>
      </c>
      <c r="Y47" s="31">
        <f t="shared" si="36"/>
        <v>0</v>
      </c>
      <c r="Z47" s="31">
        <f t="shared" si="36"/>
        <v>0</v>
      </c>
      <c r="AA47" s="31">
        <f t="shared" si="36"/>
        <v>0</v>
      </c>
      <c r="AB47" s="58">
        <v>0</v>
      </c>
      <c r="AC47" s="59">
        <f t="shared" si="26"/>
        <v>0</v>
      </c>
      <c r="AD47" s="58">
        <v>0</v>
      </c>
      <c r="AE47" s="58">
        <v>0</v>
      </c>
      <c r="AF47" s="58">
        <v>0</v>
      </c>
      <c r="AG47" s="59">
        <f t="shared" si="27"/>
        <v>0</v>
      </c>
      <c r="AH47" s="58">
        <v>0</v>
      </c>
      <c r="AI47" s="58">
        <v>0</v>
      </c>
      <c r="AJ47" s="58">
        <v>0</v>
      </c>
      <c r="AK47" s="59">
        <f t="shared" si="28"/>
        <v>0</v>
      </c>
      <c r="AL47" s="58">
        <v>0</v>
      </c>
      <c r="AM47" s="58">
        <v>0</v>
      </c>
      <c r="AN47" s="58">
        <v>0</v>
      </c>
      <c r="AO47" s="59">
        <f t="shared" si="29"/>
        <v>0</v>
      </c>
      <c r="AP47" s="58">
        <v>0</v>
      </c>
      <c r="AQ47" s="58">
        <v>0</v>
      </c>
      <c r="AR47" s="58">
        <v>0</v>
      </c>
      <c r="AS47" s="59">
        <f t="shared" si="30"/>
        <v>0</v>
      </c>
      <c r="AT47" s="58">
        <v>0</v>
      </c>
      <c r="AU47" s="58">
        <v>0</v>
      </c>
      <c r="AV47" s="58">
        <v>0</v>
      </c>
      <c r="AW47" s="1"/>
      <c r="AX47" s="1"/>
    </row>
    <row r="48" spans="1:50" ht="75.75" customHeight="1" x14ac:dyDescent="0.25">
      <c r="A48" s="10" t="s">
        <v>122</v>
      </c>
      <c r="B48" s="18" t="s">
        <v>50</v>
      </c>
      <c r="C48" s="17" t="s">
        <v>19</v>
      </c>
      <c r="D48" s="17" t="s">
        <v>43</v>
      </c>
      <c r="E48" s="33">
        <f t="shared" ref="E48:H49" si="38">I48+M48+Q48+U48+Y48+AC48+AG48+AK48+AO48+AS48</f>
        <v>1156.5999999999999</v>
      </c>
      <c r="F48" s="33">
        <f t="shared" si="38"/>
        <v>0</v>
      </c>
      <c r="G48" s="33">
        <f t="shared" si="38"/>
        <v>1156.5999999999999</v>
      </c>
      <c r="H48" s="33">
        <f t="shared" si="38"/>
        <v>0</v>
      </c>
      <c r="I48" s="32">
        <f>K48</f>
        <v>1156.5999999999999</v>
      </c>
      <c r="J48" s="33">
        <v>0</v>
      </c>
      <c r="K48" s="33">
        <v>1156.5999999999999</v>
      </c>
      <c r="L48" s="33">
        <v>0</v>
      </c>
      <c r="M48" s="32">
        <f>O48</f>
        <v>0</v>
      </c>
      <c r="N48" s="33">
        <v>0</v>
      </c>
      <c r="O48" s="34">
        <v>0</v>
      </c>
      <c r="P48" s="33">
        <v>0</v>
      </c>
      <c r="Q48" s="32">
        <f>S48</f>
        <v>0</v>
      </c>
      <c r="R48" s="33">
        <v>0</v>
      </c>
      <c r="S48" s="33">
        <v>0</v>
      </c>
      <c r="T48" s="33">
        <v>0</v>
      </c>
      <c r="U48" s="32">
        <f>W48</f>
        <v>0</v>
      </c>
      <c r="V48" s="33">
        <v>0</v>
      </c>
      <c r="W48" s="33">
        <v>0</v>
      </c>
      <c r="X48" s="33">
        <v>0</v>
      </c>
      <c r="Y48" s="32">
        <f>AA48</f>
        <v>0</v>
      </c>
      <c r="Z48" s="33">
        <v>0</v>
      </c>
      <c r="AA48" s="33">
        <v>0</v>
      </c>
      <c r="AB48" s="58">
        <v>0</v>
      </c>
      <c r="AC48" s="59">
        <f t="shared" si="26"/>
        <v>0</v>
      </c>
      <c r="AD48" s="58">
        <v>0</v>
      </c>
      <c r="AE48" s="58">
        <v>0</v>
      </c>
      <c r="AF48" s="58">
        <v>0</v>
      </c>
      <c r="AG48" s="59">
        <f t="shared" si="27"/>
        <v>0</v>
      </c>
      <c r="AH48" s="58">
        <v>0</v>
      </c>
      <c r="AI48" s="58">
        <v>0</v>
      </c>
      <c r="AJ48" s="58">
        <v>0</v>
      </c>
      <c r="AK48" s="59">
        <f t="shared" si="28"/>
        <v>0</v>
      </c>
      <c r="AL48" s="58">
        <v>0</v>
      </c>
      <c r="AM48" s="58">
        <v>0</v>
      </c>
      <c r="AN48" s="58">
        <v>0</v>
      </c>
      <c r="AO48" s="59">
        <f t="shared" si="29"/>
        <v>0</v>
      </c>
      <c r="AP48" s="58">
        <v>0</v>
      </c>
      <c r="AQ48" s="58">
        <v>0</v>
      </c>
      <c r="AR48" s="58">
        <v>0</v>
      </c>
      <c r="AS48" s="59">
        <f t="shared" si="30"/>
        <v>0</v>
      </c>
      <c r="AT48" s="58">
        <v>0</v>
      </c>
      <c r="AU48" s="58">
        <v>0</v>
      </c>
      <c r="AV48" s="58">
        <v>0</v>
      </c>
    </row>
    <row r="49" spans="1:50" ht="63.75" customHeight="1" x14ac:dyDescent="0.25">
      <c r="A49" s="10" t="s">
        <v>123</v>
      </c>
      <c r="B49" s="18" t="s">
        <v>82</v>
      </c>
      <c r="C49" s="17" t="s">
        <v>19</v>
      </c>
      <c r="D49" s="17" t="s">
        <v>43</v>
      </c>
      <c r="E49" s="33">
        <f>I49+M49+Q49+U49+Y49+AC49+AG49+AK49+AO49+AS49</f>
        <v>3711.1000000000004</v>
      </c>
      <c r="F49" s="33">
        <f t="shared" si="38"/>
        <v>0</v>
      </c>
      <c r="G49" s="33">
        <f t="shared" si="38"/>
        <v>3711.1000000000004</v>
      </c>
      <c r="H49" s="33">
        <f t="shared" si="38"/>
        <v>0</v>
      </c>
      <c r="I49" s="32">
        <f>K49</f>
        <v>1082.8</v>
      </c>
      <c r="J49" s="33">
        <v>0</v>
      </c>
      <c r="K49" s="33">
        <v>1082.8</v>
      </c>
      <c r="L49" s="33">
        <v>0</v>
      </c>
      <c r="M49" s="32">
        <f>O49+N49</f>
        <v>991.1</v>
      </c>
      <c r="N49" s="33">
        <v>0</v>
      </c>
      <c r="O49" s="33">
        <v>991.1</v>
      </c>
      <c r="P49" s="33">
        <v>0</v>
      </c>
      <c r="Q49" s="32">
        <f>S49</f>
        <v>1637.2</v>
      </c>
      <c r="R49" s="33">
        <v>0</v>
      </c>
      <c r="S49" s="33">
        <f>981.2+656</f>
        <v>1637.2</v>
      </c>
      <c r="T49" s="33">
        <v>0</v>
      </c>
      <c r="U49" s="32">
        <f>W49</f>
        <v>0</v>
      </c>
      <c r="V49" s="33">
        <v>0</v>
      </c>
      <c r="W49" s="33">
        <v>0</v>
      </c>
      <c r="X49" s="33">
        <v>0</v>
      </c>
      <c r="Y49" s="32">
        <f>AA49</f>
        <v>0</v>
      </c>
      <c r="Z49" s="33">
        <v>0</v>
      </c>
      <c r="AA49" s="33">
        <v>0</v>
      </c>
      <c r="AB49" s="58">
        <v>0</v>
      </c>
      <c r="AC49" s="59">
        <f t="shared" si="26"/>
        <v>0</v>
      </c>
      <c r="AD49" s="58">
        <v>0</v>
      </c>
      <c r="AE49" s="58">
        <v>0</v>
      </c>
      <c r="AF49" s="58">
        <v>0</v>
      </c>
      <c r="AG49" s="59">
        <f t="shared" si="27"/>
        <v>0</v>
      </c>
      <c r="AH49" s="58">
        <v>0</v>
      </c>
      <c r="AI49" s="58">
        <v>0</v>
      </c>
      <c r="AJ49" s="58">
        <v>0</v>
      </c>
      <c r="AK49" s="59">
        <f t="shared" si="28"/>
        <v>0</v>
      </c>
      <c r="AL49" s="58">
        <v>0</v>
      </c>
      <c r="AM49" s="58">
        <v>0</v>
      </c>
      <c r="AN49" s="58">
        <v>0</v>
      </c>
      <c r="AO49" s="59">
        <f t="shared" si="29"/>
        <v>0</v>
      </c>
      <c r="AP49" s="58">
        <v>0</v>
      </c>
      <c r="AQ49" s="58">
        <v>0</v>
      </c>
      <c r="AR49" s="58">
        <v>0</v>
      </c>
      <c r="AS49" s="59">
        <f t="shared" si="30"/>
        <v>0</v>
      </c>
      <c r="AT49" s="58">
        <v>0</v>
      </c>
      <c r="AU49" s="58">
        <v>0</v>
      </c>
      <c r="AV49" s="58">
        <v>0</v>
      </c>
    </row>
    <row r="50" spans="1:50" s="9" customFormat="1" ht="35.25" customHeight="1" x14ac:dyDescent="0.25">
      <c r="A50" s="52" t="s">
        <v>33</v>
      </c>
      <c r="B50" s="70" t="s">
        <v>124</v>
      </c>
      <c r="C50" s="70"/>
      <c r="D50" s="70"/>
      <c r="E50" s="31">
        <f>SUM(E51:E53)</f>
        <v>32544.9</v>
      </c>
      <c r="F50" s="31">
        <f>SUM(F70:F71)</f>
        <v>0</v>
      </c>
      <c r="G50" s="31">
        <f>SUM(G51:G53)</f>
        <v>32544.9</v>
      </c>
      <c r="H50" s="31">
        <f>SUM(H70:H71)</f>
        <v>0</v>
      </c>
      <c r="I50" s="31">
        <f>SUM(I51:I53)</f>
        <v>7454</v>
      </c>
      <c r="J50" s="31">
        <f>SUM(J70:J71)</f>
        <v>0</v>
      </c>
      <c r="K50" s="31">
        <f>SUM(K51:K53)</f>
        <v>7454</v>
      </c>
      <c r="L50" s="31">
        <f t="shared" ref="L50:AA50" si="39">SUM(L70:L71)</f>
        <v>0</v>
      </c>
      <c r="M50" s="31">
        <f>M51+M52+M53</f>
        <v>8353.4000000000015</v>
      </c>
      <c r="N50" s="31">
        <f t="shared" si="39"/>
        <v>0</v>
      </c>
      <c r="O50" s="31">
        <f>O51+O52+O53</f>
        <v>8353.4000000000015</v>
      </c>
      <c r="P50" s="31">
        <f t="shared" si="39"/>
        <v>0</v>
      </c>
      <c r="Q50" s="31">
        <f t="shared" ref="Q50:R50" si="40">SUM(Q51:Q53)</f>
        <v>8085.3</v>
      </c>
      <c r="R50" s="31">
        <f t="shared" si="40"/>
        <v>0</v>
      </c>
      <c r="S50" s="31">
        <f>SUM(S51:S53)</f>
        <v>8085.3</v>
      </c>
      <c r="T50" s="31">
        <f t="shared" si="39"/>
        <v>0</v>
      </c>
      <c r="U50" s="31">
        <f t="shared" ref="U50:V50" si="41">U51+U52+U53</f>
        <v>8652.2000000000007</v>
      </c>
      <c r="V50" s="31">
        <f t="shared" si="41"/>
        <v>0</v>
      </c>
      <c r="W50" s="31">
        <f>W51+W52+W53</f>
        <v>8652.2000000000007</v>
      </c>
      <c r="X50" s="31">
        <f t="shared" si="39"/>
        <v>0</v>
      </c>
      <c r="Y50" s="31">
        <f t="shared" si="39"/>
        <v>0</v>
      </c>
      <c r="Z50" s="31">
        <f t="shared" si="39"/>
        <v>0</v>
      </c>
      <c r="AA50" s="31">
        <f t="shared" si="39"/>
        <v>0</v>
      </c>
      <c r="AB50" s="58">
        <v>0</v>
      </c>
      <c r="AC50" s="59">
        <f t="shared" si="26"/>
        <v>0</v>
      </c>
      <c r="AD50" s="58">
        <v>0</v>
      </c>
      <c r="AE50" s="58">
        <v>0</v>
      </c>
      <c r="AF50" s="58">
        <v>0</v>
      </c>
      <c r="AG50" s="59">
        <f t="shared" si="27"/>
        <v>0</v>
      </c>
      <c r="AH50" s="58">
        <v>0</v>
      </c>
      <c r="AI50" s="58">
        <v>0</v>
      </c>
      <c r="AJ50" s="58">
        <v>0</v>
      </c>
      <c r="AK50" s="59">
        <f t="shared" si="28"/>
        <v>0</v>
      </c>
      <c r="AL50" s="58">
        <v>0</v>
      </c>
      <c r="AM50" s="58">
        <v>0</v>
      </c>
      <c r="AN50" s="58">
        <v>0</v>
      </c>
      <c r="AO50" s="59">
        <f t="shared" si="29"/>
        <v>0</v>
      </c>
      <c r="AP50" s="58">
        <v>0</v>
      </c>
      <c r="AQ50" s="58">
        <v>0</v>
      </c>
      <c r="AR50" s="58">
        <v>0</v>
      </c>
      <c r="AS50" s="59">
        <f t="shared" si="30"/>
        <v>0</v>
      </c>
      <c r="AT50" s="58">
        <v>0</v>
      </c>
      <c r="AU50" s="58">
        <v>0</v>
      </c>
      <c r="AV50" s="58">
        <v>0</v>
      </c>
      <c r="AW50" s="1"/>
      <c r="AX50" s="1"/>
    </row>
    <row r="51" spans="1:50" ht="47.25" customHeight="1" x14ac:dyDescent="0.25">
      <c r="A51" s="10" t="s">
        <v>125</v>
      </c>
      <c r="B51" s="18" t="s">
        <v>78</v>
      </c>
      <c r="C51" s="17" t="s">
        <v>19</v>
      </c>
      <c r="D51" s="17" t="s">
        <v>43</v>
      </c>
      <c r="E51" s="33">
        <f t="shared" ref="E51:H53" si="42">I51+M51+Q51+U51+Y51+AC51+AG51+AK51+AO51+AS51</f>
        <v>8625.5</v>
      </c>
      <c r="F51" s="33">
        <f t="shared" si="42"/>
        <v>0</v>
      </c>
      <c r="G51" s="33">
        <f t="shared" si="42"/>
        <v>8625.5</v>
      </c>
      <c r="H51" s="33">
        <f t="shared" si="42"/>
        <v>0</v>
      </c>
      <c r="I51" s="32">
        <f>K51</f>
        <v>1702.9</v>
      </c>
      <c r="J51" s="33">
        <v>0</v>
      </c>
      <c r="K51" s="33">
        <v>1702.9</v>
      </c>
      <c r="L51" s="33">
        <v>0</v>
      </c>
      <c r="M51" s="32">
        <f>O51</f>
        <v>1769.6000000000001</v>
      </c>
      <c r="N51" s="33">
        <v>0</v>
      </c>
      <c r="O51" s="33">
        <f>1873.7-104.1</f>
        <v>1769.6000000000001</v>
      </c>
      <c r="P51" s="33">
        <v>0</v>
      </c>
      <c r="Q51" s="32">
        <f>S51</f>
        <v>2100.4</v>
      </c>
      <c r="R51" s="33">
        <v>0</v>
      </c>
      <c r="S51" s="33">
        <v>2100.4</v>
      </c>
      <c r="T51" s="33">
        <v>0</v>
      </c>
      <c r="U51" s="32">
        <f>W51</f>
        <v>3052.6</v>
      </c>
      <c r="V51" s="33">
        <v>0</v>
      </c>
      <c r="W51" s="33">
        <v>3052.6</v>
      </c>
      <c r="X51" s="33">
        <v>0</v>
      </c>
      <c r="Y51" s="32">
        <f>AA51</f>
        <v>0</v>
      </c>
      <c r="Z51" s="33">
        <v>0</v>
      </c>
      <c r="AA51" s="33">
        <v>0</v>
      </c>
      <c r="AB51" s="58">
        <v>0</v>
      </c>
      <c r="AC51" s="59">
        <f t="shared" si="26"/>
        <v>0</v>
      </c>
      <c r="AD51" s="58">
        <v>0</v>
      </c>
      <c r="AE51" s="58">
        <v>0</v>
      </c>
      <c r="AF51" s="58">
        <v>0</v>
      </c>
      <c r="AG51" s="59">
        <f t="shared" si="27"/>
        <v>0</v>
      </c>
      <c r="AH51" s="58">
        <v>0</v>
      </c>
      <c r="AI51" s="58">
        <v>0</v>
      </c>
      <c r="AJ51" s="58">
        <v>0</v>
      </c>
      <c r="AK51" s="59">
        <f t="shared" si="28"/>
        <v>0</v>
      </c>
      <c r="AL51" s="58">
        <v>0</v>
      </c>
      <c r="AM51" s="58">
        <v>0</v>
      </c>
      <c r="AN51" s="58">
        <v>0</v>
      </c>
      <c r="AO51" s="59">
        <f t="shared" si="29"/>
        <v>0</v>
      </c>
      <c r="AP51" s="58">
        <v>0</v>
      </c>
      <c r="AQ51" s="58">
        <v>0</v>
      </c>
      <c r="AR51" s="58">
        <v>0</v>
      </c>
      <c r="AS51" s="59">
        <f t="shared" si="30"/>
        <v>0</v>
      </c>
      <c r="AT51" s="58">
        <v>0</v>
      </c>
      <c r="AU51" s="58">
        <v>0</v>
      </c>
      <c r="AV51" s="58">
        <v>0</v>
      </c>
    </row>
    <row r="52" spans="1:50" ht="47.25" customHeight="1" x14ac:dyDescent="0.25">
      <c r="A52" s="10" t="s">
        <v>35</v>
      </c>
      <c r="B52" s="18" t="s">
        <v>63</v>
      </c>
      <c r="C52" s="17" t="s">
        <v>19</v>
      </c>
      <c r="D52" s="17" t="s">
        <v>70</v>
      </c>
      <c r="E52" s="33">
        <f t="shared" si="42"/>
        <v>7615.6</v>
      </c>
      <c r="F52" s="33">
        <f t="shared" si="42"/>
        <v>0</v>
      </c>
      <c r="G52" s="33">
        <f t="shared" si="42"/>
        <v>7615.6</v>
      </c>
      <c r="H52" s="33">
        <f t="shared" si="42"/>
        <v>0</v>
      </c>
      <c r="I52" s="32">
        <f>K52</f>
        <v>1972.9</v>
      </c>
      <c r="J52" s="33">
        <v>0</v>
      </c>
      <c r="K52" s="33">
        <v>1972.9</v>
      </c>
      <c r="L52" s="33">
        <v>0</v>
      </c>
      <c r="M52" s="32">
        <f>O52</f>
        <v>2090.5</v>
      </c>
      <c r="N52" s="33">
        <v>0</v>
      </c>
      <c r="O52" s="33">
        <v>2090.5</v>
      </c>
      <c r="P52" s="33">
        <v>0</v>
      </c>
      <c r="Q52" s="32">
        <f>S52</f>
        <v>1968.2</v>
      </c>
      <c r="R52" s="33">
        <v>0</v>
      </c>
      <c r="S52" s="33">
        <v>1968.2</v>
      </c>
      <c r="T52" s="33">
        <v>0</v>
      </c>
      <c r="U52" s="32">
        <f>W52</f>
        <v>1584</v>
      </c>
      <c r="V52" s="33">
        <v>0</v>
      </c>
      <c r="W52" s="33">
        <v>1584</v>
      </c>
      <c r="X52" s="33">
        <v>0</v>
      </c>
      <c r="Y52" s="32">
        <f>AA52</f>
        <v>0</v>
      </c>
      <c r="Z52" s="33">
        <v>0</v>
      </c>
      <c r="AA52" s="33">
        <v>0</v>
      </c>
      <c r="AB52" s="58">
        <v>0</v>
      </c>
      <c r="AC52" s="59">
        <f t="shared" si="26"/>
        <v>0</v>
      </c>
      <c r="AD52" s="58">
        <v>0</v>
      </c>
      <c r="AE52" s="58">
        <v>0</v>
      </c>
      <c r="AF52" s="58">
        <v>0</v>
      </c>
      <c r="AG52" s="59">
        <f t="shared" si="27"/>
        <v>0</v>
      </c>
      <c r="AH52" s="58">
        <v>0</v>
      </c>
      <c r="AI52" s="58">
        <v>0</v>
      </c>
      <c r="AJ52" s="58">
        <v>0</v>
      </c>
      <c r="AK52" s="59">
        <f t="shared" si="28"/>
        <v>0</v>
      </c>
      <c r="AL52" s="58">
        <v>0</v>
      </c>
      <c r="AM52" s="58">
        <v>0</v>
      </c>
      <c r="AN52" s="58">
        <v>0</v>
      </c>
      <c r="AO52" s="59">
        <f t="shared" si="29"/>
        <v>0</v>
      </c>
      <c r="AP52" s="58">
        <v>0</v>
      </c>
      <c r="AQ52" s="58">
        <v>0</v>
      </c>
      <c r="AR52" s="58">
        <v>0</v>
      </c>
      <c r="AS52" s="59">
        <f t="shared" si="30"/>
        <v>0</v>
      </c>
      <c r="AT52" s="58">
        <v>0</v>
      </c>
      <c r="AU52" s="58">
        <v>0</v>
      </c>
      <c r="AV52" s="58">
        <v>0</v>
      </c>
    </row>
    <row r="53" spans="1:50" ht="45.75" customHeight="1" x14ac:dyDescent="0.25">
      <c r="A53" s="10" t="s">
        <v>37</v>
      </c>
      <c r="B53" s="18" t="s">
        <v>81</v>
      </c>
      <c r="C53" s="17" t="s">
        <v>19</v>
      </c>
      <c r="D53" s="17" t="s">
        <v>43</v>
      </c>
      <c r="E53" s="33">
        <f>I53+M53+Q53+U53+Y53+AC53+AG53+AK53+AO53+AS53</f>
        <v>16303.800000000001</v>
      </c>
      <c r="F53" s="33">
        <f t="shared" si="42"/>
        <v>0</v>
      </c>
      <c r="G53" s="33">
        <f t="shared" si="42"/>
        <v>16303.800000000001</v>
      </c>
      <c r="H53" s="33">
        <f t="shared" si="42"/>
        <v>0</v>
      </c>
      <c r="I53" s="32">
        <v>3778.2</v>
      </c>
      <c r="J53" s="33">
        <v>0</v>
      </c>
      <c r="K53" s="33">
        <v>3778.2</v>
      </c>
      <c r="L53" s="33">
        <v>0</v>
      </c>
      <c r="M53" s="32">
        <f>O53</f>
        <v>4493.3</v>
      </c>
      <c r="N53" s="33">
        <v>0</v>
      </c>
      <c r="O53" s="33">
        <f>4748.7-255.4</f>
        <v>4493.3</v>
      </c>
      <c r="P53" s="33">
        <v>0</v>
      </c>
      <c r="Q53" s="32">
        <f>S53</f>
        <v>4016.7</v>
      </c>
      <c r="R53" s="33">
        <v>0</v>
      </c>
      <c r="S53" s="33">
        <f>4089.7-73</f>
        <v>4016.7</v>
      </c>
      <c r="T53" s="33">
        <v>0</v>
      </c>
      <c r="U53" s="32">
        <f>W53</f>
        <v>4015.6</v>
      </c>
      <c r="V53" s="33">
        <v>0</v>
      </c>
      <c r="W53" s="33">
        <v>4015.6</v>
      </c>
      <c r="X53" s="33">
        <v>0</v>
      </c>
      <c r="Y53" s="32">
        <f>AA53</f>
        <v>0</v>
      </c>
      <c r="Z53" s="33">
        <v>0</v>
      </c>
      <c r="AA53" s="33">
        <v>0</v>
      </c>
      <c r="AB53" s="58">
        <v>0</v>
      </c>
      <c r="AC53" s="59">
        <f t="shared" si="26"/>
        <v>0</v>
      </c>
      <c r="AD53" s="58">
        <v>0</v>
      </c>
      <c r="AE53" s="58">
        <v>0</v>
      </c>
      <c r="AF53" s="58">
        <v>0</v>
      </c>
      <c r="AG53" s="59">
        <f t="shared" si="27"/>
        <v>0</v>
      </c>
      <c r="AH53" s="58">
        <v>0</v>
      </c>
      <c r="AI53" s="58">
        <v>0</v>
      </c>
      <c r="AJ53" s="58">
        <v>0</v>
      </c>
      <c r="AK53" s="59">
        <f t="shared" si="28"/>
        <v>0</v>
      </c>
      <c r="AL53" s="58">
        <v>0</v>
      </c>
      <c r="AM53" s="58">
        <v>0</v>
      </c>
      <c r="AN53" s="58">
        <v>0</v>
      </c>
      <c r="AO53" s="59">
        <f t="shared" si="29"/>
        <v>0</v>
      </c>
      <c r="AP53" s="58">
        <v>0</v>
      </c>
      <c r="AQ53" s="58">
        <v>0</v>
      </c>
      <c r="AR53" s="58">
        <v>0</v>
      </c>
      <c r="AS53" s="59">
        <f t="shared" si="30"/>
        <v>0</v>
      </c>
      <c r="AT53" s="58">
        <v>0</v>
      </c>
      <c r="AU53" s="58">
        <v>0</v>
      </c>
      <c r="AV53" s="58">
        <v>0</v>
      </c>
    </row>
    <row r="54" spans="1:50" s="9" customFormat="1" ht="37.5" customHeight="1" x14ac:dyDescent="0.25">
      <c r="A54" s="52" t="s">
        <v>64</v>
      </c>
      <c r="B54" s="70" t="s">
        <v>126</v>
      </c>
      <c r="C54" s="70"/>
      <c r="D54" s="70"/>
      <c r="E54" s="31">
        <f>E55+E56+E57</f>
        <v>17329</v>
      </c>
      <c r="F54" s="31">
        <f t="shared" ref="F54:G54" si="43">F55+F56+F57</f>
        <v>0</v>
      </c>
      <c r="G54" s="31">
        <f t="shared" si="43"/>
        <v>17329</v>
      </c>
      <c r="H54" s="31">
        <f>SUM(H74:H75)</f>
        <v>0</v>
      </c>
      <c r="I54" s="31">
        <f>I55</f>
        <v>3940.8</v>
      </c>
      <c r="J54" s="31">
        <f>SUM(J74:J75)</f>
        <v>0</v>
      </c>
      <c r="K54" s="31">
        <f>K55</f>
        <v>3940.8</v>
      </c>
      <c r="L54" s="31">
        <f t="shared" ref="L54:AA54" si="44">SUM(L74:L75)</f>
        <v>0</v>
      </c>
      <c r="M54" s="31">
        <f t="shared" si="44"/>
        <v>0</v>
      </c>
      <c r="N54" s="31">
        <f t="shared" si="44"/>
        <v>0</v>
      </c>
      <c r="O54" s="31">
        <f t="shared" si="44"/>
        <v>0</v>
      </c>
      <c r="P54" s="31">
        <f t="shared" si="44"/>
        <v>0</v>
      </c>
      <c r="Q54" s="31">
        <f t="shared" ref="Q54:R54" si="45">Q55+Q56</f>
        <v>1178</v>
      </c>
      <c r="R54" s="31">
        <f t="shared" si="45"/>
        <v>0</v>
      </c>
      <c r="S54" s="31">
        <f>S55+S56</f>
        <v>1178</v>
      </c>
      <c r="T54" s="31">
        <f t="shared" si="44"/>
        <v>0</v>
      </c>
      <c r="U54" s="31">
        <f>W54</f>
        <v>12210.2</v>
      </c>
      <c r="V54" s="31">
        <f t="shared" si="44"/>
        <v>0</v>
      </c>
      <c r="W54" s="31">
        <f>SUM(W55:W57)</f>
        <v>12210.2</v>
      </c>
      <c r="X54" s="31">
        <f t="shared" si="44"/>
        <v>0</v>
      </c>
      <c r="Y54" s="31">
        <f t="shared" si="44"/>
        <v>0</v>
      </c>
      <c r="Z54" s="31">
        <f t="shared" si="44"/>
        <v>0</v>
      </c>
      <c r="AA54" s="31">
        <f t="shared" si="44"/>
        <v>0</v>
      </c>
      <c r="AB54" s="58">
        <v>0</v>
      </c>
      <c r="AC54" s="59">
        <f t="shared" si="26"/>
        <v>0</v>
      </c>
      <c r="AD54" s="58">
        <v>0</v>
      </c>
      <c r="AE54" s="58">
        <v>0</v>
      </c>
      <c r="AF54" s="58">
        <v>0</v>
      </c>
      <c r="AG54" s="59">
        <f t="shared" si="27"/>
        <v>0</v>
      </c>
      <c r="AH54" s="58">
        <v>0</v>
      </c>
      <c r="AI54" s="58">
        <v>0</v>
      </c>
      <c r="AJ54" s="58">
        <v>0</v>
      </c>
      <c r="AK54" s="59">
        <f t="shared" si="28"/>
        <v>0</v>
      </c>
      <c r="AL54" s="58">
        <v>0</v>
      </c>
      <c r="AM54" s="58">
        <v>0</v>
      </c>
      <c r="AN54" s="58">
        <v>0</v>
      </c>
      <c r="AO54" s="59">
        <f t="shared" si="29"/>
        <v>0</v>
      </c>
      <c r="AP54" s="58">
        <v>0</v>
      </c>
      <c r="AQ54" s="58">
        <v>0</v>
      </c>
      <c r="AR54" s="58">
        <v>0</v>
      </c>
      <c r="AS54" s="59">
        <f t="shared" si="30"/>
        <v>0</v>
      </c>
      <c r="AT54" s="58">
        <v>0</v>
      </c>
      <c r="AU54" s="58">
        <v>0</v>
      </c>
      <c r="AV54" s="58">
        <v>0</v>
      </c>
      <c r="AW54" s="1"/>
      <c r="AX54" s="1"/>
    </row>
    <row r="55" spans="1:50" ht="68.25" customHeight="1" x14ac:dyDescent="0.25">
      <c r="A55" s="10" t="s">
        <v>65</v>
      </c>
      <c r="B55" s="18" t="s">
        <v>67</v>
      </c>
      <c r="C55" s="17" t="s">
        <v>19</v>
      </c>
      <c r="D55" s="17" t="s">
        <v>70</v>
      </c>
      <c r="E55" s="33">
        <f>I55+M55+Q55+U55+Y55+AC55+AG55+AK55+AO55+AS55</f>
        <v>4424.8</v>
      </c>
      <c r="F55" s="33">
        <f>J55+N55+R55+V55+Z55+AD55+AH55+AL55+AP55+AT55</f>
        <v>0</v>
      </c>
      <c r="G55" s="33">
        <f>K55+O55+S55+W55+AA55+AE55+AI55+AM55+AQ55+AU55</f>
        <v>4424.8</v>
      </c>
      <c r="H55" s="33">
        <f>L55+P55+T55+X55+AB55+AF55+AJ55+AN55+AR55+AV55</f>
        <v>0</v>
      </c>
      <c r="I55" s="32">
        <f>K55</f>
        <v>3940.8</v>
      </c>
      <c r="J55" s="33">
        <v>0</v>
      </c>
      <c r="K55" s="33">
        <v>3940.8</v>
      </c>
      <c r="L55" s="33">
        <v>0</v>
      </c>
      <c r="M55" s="32">
        <f>O55</f>
        <v>0</v>
      </c>
      <c r="N55" s="33">
        <v>0</v>
      </c>
      <c r="O55" s="33">
        <v>0</v>
      </c>
      <c r="P55" s="33">
        <v>0</v>
      </c>
      <c r="Q55" s="32">
        <f>S55</f>
        <v>484</v>
      </c>
      <c r="R55" s="33">
        <v>0</v>
      </c>
      <c r="S55" s="33">
        <v>484</v>
      </c>
      <c r="T55" s="33">
        <v>0</v>
      </c>
      <c r="U55" s="32">
        <f>W55</f>
        <v>0</v>
      </c>
      <c r="V55" s="33">
        <v>0</v>
      </c>
      <c r="W55" s="33">
        <v>0</v>
      </c>
      <c r="X55" s="33">
        <v>0</v>
      </c>
      <c r="Y55" s="32">
        <f>AA55</f>
        <v>0</v>
      </c>
      <c r="Z55" s="33">
        <v>0</v>
      </c>
      <c r="AA55" s="33">
        <v>0</v>
      </c>
      <c r="AB55" s="58">
        <v>0</v>
      </c>
      <c r="AC55" s="59">
        <f t="shared" si="26"/>
        <v>0</v>
      </c>
      <c r="AD55" s="58">
        <v>0</v>
      </c>
      <c r="AE55" s="58">
        <v>0</v>
      </c>
      <c r="AF55" s="58">
        <v>0</v>
      </c>
      <c r="AG55" s="59">
        <f t="shared" si="27"/>
        <v>0</v>
      </c>
      <c r="AH55" s="58">
        <v>0</v>
      </c>
      <c r="AI55" s="58">
        <v>0</v>
      </c>
      <c r="AJ55" s="58">
        <v>0</v>
      </c>
      <c r="AK55" s="59">
        <f t="shared" si="28"/>
        <v>0</v>
      </c>
      <c r="AL55" s="58">
        <v>0</v>
      </c>
      <c r="AM55" s="58">
        <v>0</v>
      </c>
      <c r="AN55" s="58">
        <v>0</v>
      </c>
      <c r="AO55" s="59">
        <f t="shared" si="29"/>
        <v>0</v>
      </c>
      <c r="AP55" s="58">
        <v>0</v>
      </c>
      <c r="AQ55" s="58">
        <v>0</v>
      </c>
      <c r="AR55" s="58">
        <v>0</v>
      </c>
      <c r="AS55" s="59">
        <f t="shared" si="30"/>
        <v>0</v>
      </c>
      <c r="AT55" s="58">
        <v>0</v>
      </c>
      <c r="AU55" s="58">
        <v>0</v>
      </c>
      <c r="AV55" s="58">
        <v>0</v>
      </c>
    </row>
    <row r="56" spans="1:50" ht="103.5" customHeight="1" thickBot="1" x14ac:dyDescent="0.3">
      <c r="A56" s="47" t="s">
        <v>66</v>
      </c>
      <c r="B56" s="41" t="s">
        <v>88</v>
      </c>
      <c r="C56" s="17" t="s">
        <v>19</v>
      </c>
      <c r="D56" s="17" t="s">
        <v>70</v>
      </c>
      <c r="E56" s="33">
        <f>Q56</f>
        <v>694</v>
      </c>
      <c r="F56" s="33">
        <v>0</v>
      </c>
      <c r="G56" s="33">
        <f>Q56</f>
        <v>694</v>
      </c>
      <c r="H56" s="33">
        <v>0</v>
      </c>
      <c r="I56" s="42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43">
        <v>0</v>
      </c>
      <c r="Q56" s="33">
        <f>S56</f>
        <v>694</v>
      </c>
      <c r="R56" s="33">
        <v>0</v>
      </c>
      <c r="S56" s="33">
        <v>694</v>
      </c>
      <c r="T56" s="43">
        <v>0</v>
      </c>
      <c r="U56" s="33">
        <v>0</v>
      </c>
      <c r="V56" s="33">
        <v>0</v>
      </c>
      <c r="W56" s="33">
        <v>0</v>
      </c>
      <c r="X56" s="43">
        <v>0</v>
      </c>
      <c r="Y56" s="33">
        <v>0</v>
      </c>
      <c r="Z56" s="33">
        <v>0</v>
      </c>
      <c r="AA56" s="33">
        <v>0</v>
      </c>
      <c r="AB56" s="58">
        <v>0</v>
      </c>
      <c r="AC56" s="59">
        <f t="shared" ref="AC56" si="46">AE56</f>
        <v>0</v>
      </c>
      <c r="AD56" s="58">
        <v>0</v>
      </c>
      <c r="AE56" s="58">
        <v>0</v>
      </c>
      <c r="AF56" s="58">
        <v>0</v>
      </c>
      <c r="AG56" s="59">
        <f t="shared" ref="AG56" si="47">AI56</f>
        <v>0</v>
      </c>
      <c r="AH56" s="58">
        <v>0</v>
      </c>
      <c r="AI56" s="58">
        <v>0</v>
      </c>
      <c r="AJ56" s="58">
        <v>0</v>
      </c>
      <c r="AK56" s="59">
        <f t="shared" ref="AK56" si="48">AM56</f>
        <v>0</v>
      </c>
      <c r="AL56" s="58">
        <v>0</v>
      </c>
      <c r="AM56" s="58">
        <v>0</v>
      </c>
      <c r="AN56" s="58">
        <v>0</v>
      </c>
      <c r="AO56" s="59">
        <f t="shared" ref="AO56" si="49">AQ56</f>
        <v>0</v>
      </c>
      <c r="AP56" s="58">
        <v>0</v>
      </c>
      <c r="AQ56" s="58">
        <v>0</v>
      </c>
      <c r="AR56" s="58">
        <v>0</v>
      </c>
      <c r="AS56" s="59">
        <f t="shared" ref="AS56" si="50">AU56</f>
        <v>0</v>
      </c>
      <c r="AT56" s="58">
        <v>0</v>
      </c>
      <c r="AU56" s="58">
        <v>0</v>
      </c>
      <c r="AV56" s="58">
        <v>0</v>
      </c>
    </row>
    <row r="57" spans="1:50" s="46" customFormat="1" ht="63" x14ac:dyDescent="0.25">
      <c r="A57" s="2" t="s">
        <v>133</v>
      </c>
      <c r="B57" s="56" t="s">
        <v>134</v>
      </c>
      <c r="C57" s="17" t="s">
        <v>19</v>
      </c>
      <c r="D57" s="17" t="s">
        <v>43</v>
      </c>
      <c r="E57" s="33">
        <f>G57</f>
        <v>12210.2</v>
      </c>
      <c r="F57" s="33">
        <v>0</v>
      </c>
      <c r="G57" s="33">
        <f>W57</f>
        <v>12210.2</v>
      </c>
      <c r="H57" s="33">
        <v>0</v>
      </c>
      <c r="I57" s="42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43">
        <v>0</v>
      </c>
      <c r="Q57" s="33">
        <f>S57</f>
        <v>0</v>
      </c>
      <c r="R57" s="33">
        <v>0</v>
      </c>
      <c r="S57" s="33">
        <v>0</v>
      </c>
      <c r="T57" s="43">
        <v>0</v>
      </c>
      <c r="U57" s="33">
        <f>W57</f>
        <v>12210.2</v>
      </c>
      <c r="V57" s="33">
        <v>0</v>
      </c>
      <c r="W57" s="33">
        <v>12210.2</v>
      </c>
      <c r="X57" s="43">
        <v>0</v>
      </c>
      <c r="Y57" s="33">
        <v>0</v>
      </c>
      <c r="Z57" s="33">
        <v>0</v>
      </c>
      <c r="AA57" s="33">
        <v>0</v>
      </c>
      <c r="AB57" s="58">
        <v>0</v>
      </c>
      <c r="AC57" s="59">
        <f t="shared" ref="AC57" si="51">AE57</f>
        <v>0</v>
      </c>
      <c r="AD57" s="58">
        <v>0</v>
      </c>
      <c r="AE57" s="58">
        <v>0</v>
      </c>
      <c r="AF57" s="58">
        <v>0</v>
      </c>
      <c r="AG57" s="59">
        <f t="shared" ref="AG57" si="52">AI57</f>
        <v>0</v>
      </c>
      <c r="AH57" s="58">
        <v>0</v>
      </c>
      <c r="AI57" s="58">
        <v>0</v>
      </c>
      <c r="AJ57" s="58">
        <v>0</v>
      </c>
      <c r="AK57" s="59">
        <f t="shared" ref="AK57" si="53">AM57</f>
        <v>0</v>
      </c>
      <c r="AL57" s="58">
        <v>0</v>
      </c>
      <c r="AM57" s="58">
        <v>0</v>
      </c>
      <c r="AN57" s="58">
        <v>0</v>
      </c>
      <c r="AO57" s="59">
        <f t="shared" ref="AO57" si="54">AQ57</f>
        <v>0</v>
      </c>
      <c r="AP57" s="58">
        <v>0</v>
      </c>
      <c r="AQ57" s="58">
        <v>0</v>
      </c>
      <c r="AR57" s="58">
        <v>0</v>
      </c>
      <c r="AS57" s="59">
        <f t="shared" ref="AS57" si="55">AU57</f>
        <v>0</v>
      </c>
      <c r="AT57" s="58">
        <v>0</v>
      </c>
      <c r="AU57" s="58">
        <v>0</v>
      </c>
      <c r="AV57" s="58">
        <v>0</v>
      </c>
    </row>
  </sheetData>
  <dataConsolidate/>
  <mergeCells count="45">
    <mergeCell ref="E7:E8"/>
    <mergeCell ref="B11:D11"/>
    <mergeCell ref="B10:D10"/>
    <mergeCell ref="AH7:AJ7"/>
    <mergeCell ref="Q7:Q8"/>
    <mergeCell ref="F7:H7"/>
    <mergeCell ref="I7:I8"/>
    <mergeCell ref="U7:U8"/>
    <mergeCell ref="J7:L7"/>
    <mergeCell ref="M7:M8"/>
    <mergeCell ref="AG7:AG8"/>
    <mergeCell ref="AC7:AC8"/>
    <mergeCell ref="AD7:AF7"/>
    <mergeCell ref="AT1:AV3"/>
    <mergeCell ref="AS6:AV6"/>
    <mergeCell ref="AC6:AF6"/>
    <mergeCell ref="AG6:AJ6"/>
    <mergeCell ref="AK6:AN6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R7:T7"/>
    <mergeCell ref="Z7:AB7"/>
    <mergeCell ref="B50:D50"/>
    <mergeCell ref="B54:D54"/>
    <mergeCell ref="B47:D47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N7:P7"/>
  </mergeCells>
  <printOptions horizontalCentered="1"/>
  <pageMargins left="0" right="0" top="0.19685039370078741" bottom="0.19685039370078741" header="0.31496062992125984" footer="0.31496062992125984"/>
  <pageSetup paperSize="9" scale="19" fitToHeight="0" orientation="landscape" r:id="rId1"/>
  <headerFooter>
    <oddFooter>Страница  &amp;P из &amp;N</oddFooter>
  </headerFooter>
  <rowBreaks count="1" manualBreakCount="1">
    <brk id="46" max="47" man="1"/>
  </rowBreaks>
  <colBreaks count="2" manualBreakCount="2">
    <brk id="16" max="54" man="1"/>
    <brk id="36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Пушкарёв Сергей Николаевич</cp:lastModifiedBy>
  <cp:lastPrinted>2024-07-02T06:15:19Z</cp:lastPrinted>
  <dcterms:created xsi:type="dcterms:W3CDTF">2019-10-14T07:16:42Z</dcterms:created>
  <dcterms:modified xsi:type="dcterms:W3CDTF">2024-07-04T09:22:44Z</dcterms:modified>
</cp:coreProperties>
</file>